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F76F3FEC-1470-48DE-BB13-BC9A85C439C5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2" i="18" l="1"/>
  <c r="B21" i="18"/>
  <c r="B17" i="18"/>
  <c r="B5" i="18"/>
  <c r="B20" i="18"/>
  <c r="B36" i="18"/>
  <c r="B28" i="18"/>
  <c r="B13" i="18"/>
  <c r="B6" i="18"/>
  <c r="B29" i="18"/>
  <c r="B10" i="18"/>
  <c r="B23" i="18"/>
  <c r="B18" i="18"/>
  <c r="B19" i="18"/>
  <c r="B33" i="18"/>
  <c r="B37" i="18"/>
  <c r="B32" i="18"/>
  <c r="B25" i="18"/>
  <c r="B34" i="18"/>
  <c r="B15" i="18"/>
  <c r="B27" i="18"/>
  <c r="B16" i="18"/>
  <c r="B8" i="18"/>
  <c r="B2" i="18"/>
  <c r="B30" i="18"/>
  <c r="B3" i="18"/>
  <c r="B9" i="18"/>
  <c r="B4" i="18"/>
  <c r="B26" i="18"/>
  <c r="B35" i="18"/>
  <c r="B31" i="18"/>
  <c r="B7" i="18"/>
  <c r="B11" i="18"/>
  <c r="B24" i="18"/>
  <c r="B14" i="18"/>
  <c r="B22" i="18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6" i="18"/>
  <c r="C23" i="18"/>
  <c r="C14" i="18"/>
  <c r="C17" i="18"/>
  <c r="C13" i="18"/>
  <c r="C20" i="18"/>
  <c r="C2" i="18"/>
  <c r="C11" i="18"/>
  <c r="C36" i="18"/>
  <c r="C5" i="18"/>
  <c r="C25" i="18"/>
  <c r="C26" i="18"/>
  <c r="C7" i="18"/>
  <c r="C30" i="18"/>
  <c r="C12" i="18"/>
  <c r="C8" i="18"/>
  <c r="C24" i="18"/>
  <c r="C37" i="18"/>
  <c r="C19" i="18"/>
  <c r="C10" i="18"/>
  <c r="C34" i="18"/>
  <c r="C35" i="18"/>
  <c r="C18" i="18"/>
  <c r="C4" i="18"/>
  <c r="C21" i="18"/>
  <c r="C22" i="18"/>
  <c r="C15" i="18"/>
  <c r="C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3" i="18" l="1"/>
  <c r="AA36" i="12"/>
  <c r="AA12" i="12"/>
  <c r="S15" i="18"/>
  <c r="S2" i="18"/>
  <c r="S27" i="18"/>
  <c r="S17" i="18"/>
  <c r="S10" i="18"/>
  <c r="AA11" i="8"/>
  <c r="AA23" i="10"/>
  <c r="AA35" i="16"/>
  <c r="S28" i="18"/>
  <c r="S5" i="18"/>
  <c r="S11" i="18"/>
  <c r="S31" i="18"/>
  <c r="S23" i="18"/>
  <c r="S19" i="18"/>
  <c r="S9" i="18"/>
  <c r="S18" i="18"/>
  <c r="S36" i="18"/>
  <c r="S25" i="18"/>
  <c r="S35" i="18"/>
  <c r="S32" i="18"/>
  <c r="S20" i="18"/>
  <c r="S2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8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7" i="18"/>
  <c r="P11" i="18"/>
  <c r="P25" i="18"/>
  <c r="P12" i="18"/>
  <c r="P19" i="18"/>
  <c r="P18" i="18"/>
  <c r="P32" i="18"/>
  <c r="P6" i="18"/>
  <c r="P13" i="18"/>
  <c r="P3" i="18"/>
  <c r="P26" i="18"/>
  <c r="P8" i="18"/>
  <c r="P10" i="18"/>
  <c r="P4" i="18"/>
  <c r="P29" i="18"/>
  <c r="P27" i="18"/>
  <c r="P14" i="18"/>
  <c r="P2" i="18"/>
  <c r="P5" i="18"/>
  <c r="P30" i="18"/>
  <c r="P37" i="18"/>
  <c r="P35" i="18"/>
  <c r="P31" i="18"/>
  <c r="P7" i="18"/>
  <c r="P23" i="18"/>
  <c r="P24" i="18"/>
  <c r="P20" i="18"/>
  <c r="P34" i="18"/>
  <c r="P36" i="18"/>
  <c r="P9" i="18"/>
  <c r="P16" i="18"/>
  <c r="P21" i="18"/>
  <c r="P2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8" i="18"/>
  <c r="D28" i="18"/>
  <c r="D33" i="18"/>
  <c r="D17" i="18"/>
  <c r="D11" i="18"/>
  <c r="D25" i="18"/>
  <c r="D12" i="18"/>
  <c r="D19" i="18"/>
  <c r="D21" i="18"/>
  <c r="D32" i="18"/>
  <c r="D6" i="18"/>
  <c r="D13" i="18"/>
  <c r="D3" i="18"/>
  <c r="D26" i="18"/>
  <c r="D8" i="18"/>
  <c r="D10" i="18"/>
  <c r="D16" i="18"/>
  <c r="D31" i="18"/>
  <c r="D23" i="18"/>
  <c r="D20" i="18"/>
  <c r="D36" i="18"/>
  <c r="D7" i="18"/>
  <c r="D24" i="18"/>
  <c r="D34" i="18"/>
  <c r="D29" i="18"/>
  <c r="D5" i="18"/>
  <c r="D35" i="18"/>
  <c r="D27" i="18"/>
  <c r="D30" i="18"/>
  <c r="D14" i="18"/>
  <c r="D37" i="18"/>
  <c r="D9" i="18"/>
  <c r="D2" i="18"/>
  <c r="D22" i="18"/>
  <c r="D4" i="18"/>
  <c r="D15" i="18"/>
  <c r="L16" i="18"/>
  <c r="L35" i="18"/>
  <c r="L29" i="18"/>
  <c r="L21" i="18"/>
  <c r="L18" i="18"/>
  <c r="L27" i="18"/>
  <c r="L14" i="18"/>
  <c r="L2" i="18"/>
  <c r="L5" i="18"/>
  <c r="L30" i="18"/>
  <c r="L37" i="18"/>
  <c r="L9" i="18"/>
  <c r="L28" i="18"/>
  <c r="L33" i="18"/>
  <c r="L17" i="18"/>
  <c r="L11" i="18"/>
  <c r="L25" i="18"/>
  <c r="L12" i="18"/>
  <c r="L19" i="18"/>
  <c r="L32" i="18"/>
  <c r="L6" i="18"/>
  <c r="L13" i="18"/>
  <c r="L3" i="18"/>
  <c r="L26" i="18"/>
  <c r="L8" i="18"/>
  <c r="L10" i="18"/>
  <c r="L31" i="18"/>
  <c r="L7" i="18"/>
  <c r="L23" i="18"/>
  <c r="L24" i="18"/>
  <c r="L20" i="18"/>
  <c r="L34" i="18"/>
  <c r="L36" i="18"/>
  <c r="L22" i="18"/>
  <c r="L15" i="18"/>
  <c r="L4" i="18"/>
  <c r="E16" i="18"/>
  <c r="E31" i="18"/>
  <c r="E23" i="18"/>
  <c r="E20" i="18"/>
  <c r="E36" i="18"/>
  <c r="E7" i="18"/>
  <c r="E24" i="18"/>
  <c r="E34" i="18"/>
  <c r="E35" i="18"/>
  <c r="E29" i="18"/>
  <c r="E27" i="18"/>
  <c r="E14" i="18"/>
  <c r="E2" i="18"/>
  <c r="E5" i="18"/>
  <c r="E30" i="18"/>
  <c r="E37" i="18"/>
  <c r="E9" i="18"/>
  <c r="E18" i="18"/>
  <c r="E28" i="18"/>
  <c r="E33" i="18"/>
  <c r="E17" i="18"/>
  <c r="E11" i="18"/>
  <c r="E25" i="18"/>
  <c r="E12" i="18"/>
  <c r="E19" i="18"/>
  <c r="E3" i="18"/>
  <c r="E32" i="18"/>
  <c r="E26" i="18"/>
  <c r="E6" i="18"/>
  <c r="E8" i="18"/>
  <c r="E13" i="18"/>
  <c r="E10" i="18"/>
  <c r="E4" i="18"/>
  <c r="E21" i="18"/>
  <c r="E22" i="18"/>
  <c r="E15" i="18"/>
  <c r="O29" i="18"/>
  <c r="O27" i="18"/>
  <c r="O14" i="18"/>
  <c r="O2" i="18"/>
  <c r="O5" i="18"/>
  <c r="O30" i="18"/>
  <c r="O37" i="18"/>
  <c r="O35" i="18"/>
  <c r="O28" i="18"/>
  <c r="O33" i="18"/>
  <c r="O17" i="18"/>
  <c r="O11" i="18"/>
  <c r="O25" i="18"/>
  <c r="O12" i="18"/>
  <c r="O19" i="18"/>
  <c r="O18" i="18"/>
  <c r="O16" i="18"/>
  <c r="O31" i="18"/>
  <c r="O23" i="18"/>
  <c r="O20" i="18"/>
  <c r="O36" i="18"/>
  <c r="O7" i="18"/>
  <c r="O24" i="18"/>
  <c r="O34" i="18"/>
  <c r="O9" i="18"/>
  <c r="O32" i="18"/>
  <c r="O26" i="18"/>
  <c r="O6" i="18"/>
  <c r="O8" i="18"/>
  <c r="O13" i="18"/>
  <c r="O10" i="18"/>
  <c r="O3" i="18"/>
  <c r="O4" i="18"/>
  <c r="O21" i="18"/>
  <c r="O15" i="18"/>
  <c r="O22" i="18"/>
  <c r="H28" i="18"/>
  <c r="H33" i="18"/>
  <c r="H17" i="18"/>
  <c r="H11" i="18"/>
  <c r="H25" i="18"/>
  <c r="H12" i="18"/>
  <c r="H19" i="18"/>
  <c r="H35" i="18"/>
  <c r="H32" i="18"/>
  <c r="H6" i="18"/>
  <c r="H13" i="18"/>
  <c r="H3" i="18"/>
  <c r="H26" i="18"/>
  <c r="H8" i="18"/>
  <c r="H10" i="18"/>
  <c r="H18" i="18"/>
  <c r="H16" i="18"/>
  <c r="H31" i="18"/>
  <c r="H23" i="18"/>
  <c r="H20" i="18"/>
  <c r="H36" i="18"/>
  <c r="H7" i="18"/>
  <c r="H24" i="18"/>
  <c r="H34" i="18"/>
  <c r="H14" i="18"/>
  <c r="H37" i="18"/>
  <c r="H2" i="18"/>
  <c r="H9" i="18"/>
  <c r="H29" i="18"/>
  <c r="H5" i="18"/>
  <c r="H30" i="18"/>
  <c r="H27" i="18"/>
  <c r="H22" i="18"/>
  <c r="H4" i="18"/>
  <c r="H21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1" i="18"/>
  <c r="F28" i="18"/>
  <c r="F33" i="18"/>
  <c r="F17" i="18"/>
  <c r="F11" i="18"/>
  <c r="F25" i="18"/>
  <c r="F12" i="18"/>
  <c r="F19" i="18"/>
  <c r="F32" i="18"/>
  <c r="F6" i="18"/>
  <c r="F13" i="18"/>
  <c r="F3" i="18"/>
  <c r="F26" i="18"/>
  <c r="F8" i="18"/>
  <c r="F10" i="18"/>
  <c r="F35" i="18"/>
  <c r="F16" i="18"/>
  <c r="F31" i="18"/>
  <c r="F23" i="18"/>
  <c r="F20" i="18"/>
  <c r="F36" i="18"/>
  <c r="F7" i="18"/>
  <c r="F24" i="18"/>
  <c r="F34" i="18"/>
  <c r="F18" i="18"/>
  <c r="F2" i="18"/>
  <c r="F9" i="18"/>
  <c r="F29" i="18"/>
  <c r="F5" i="18"/>
  <c r="F27" i="18"/>
  <c r="F30" i="18"/>
  <c r="F37" i="18"/>
  <c r="F14" i="18"/>
  <c r="F22" i="18"/>
  <c r="F15" i="18"/>
  <c r="F4" i="18"/>
  <c r="G18" i="18"/>
  <c r="G16" i="18"/>
  <c r="G31" i="18"/>
  <c r="G23" i="18"/>
  <c r="G20" i="18"/>
  <c r="G36" i="18"/>
  <c r="G7" i="18"/>
  <c r="G24" i="18"/>
  <c r="G34" i="18"/>
  <c r="G15" i="18"/>
  <c r="G29" i="18"/>
  <c r="G27" i="18"/>
  <c r="G14" i="18"/>
  <c r="G2" i="18"/>
  <c r="G5" i="18"/>
  <c r="G30" i="18"/>
  <c r="G37" i="18"/>
  <c r="G9" i="18"/>
  <c r="G28" i="18"/>
  <c r="G33" i="18"/>
  <c r="G17" i="18"/>
  <c r="G11" i="18"/>
  <c r="G25" i="18"/>
  <c r="G12" i="18"/>
  <c r="G19" i="18"/>
  <c r="G13" i="18"/>
  <c r="G10" i="18"/>
  <c r="G3" i="18"/>
  <c r="G32" i="18"/>
  <c r="G26" i="18"/>
  <c r="G6" i="18"/>
  <c r="G35" i="18"/>
  <c r="G8" i="18"/>
  <c r="G4" i="18"/>
  <c r="G22" i="18"/>
  <c r="G2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7" i="18"/>
  <c r="N11" i="18"/>
  <c r="N25" i="18"/>
  <c r="N12" i="18"/>
  <c r="N19" i="18"/>
  <c r="N18" i="18"/>
  <c r="N32" i="18"/>
  <c r="N6" i="18"/>
  <c r="N13" i="18"/>
  <c r="N3" i="18"/>
  <c r="N26" i="18"/>
  <c r="N8" i="18"/>
  <c r="N10" i="18"/>
  <c r="N29" i="18"/>
  <c r="N27" i="18"/>
  <c r="N14" i="18"/>
  <c r="N2" i="18"/>
  <c r="N5" i="18"/>
  <c r="N30" i="18"/>
  <c r="N37" i="18"/>
  <c r="N9" i="18"/>
  <c r="N16" i="18"/>
  <c r="N36" i="18"/>
  <c r="N31" i="18"/>
  <c r="N7" i="18"/>
  <c r="N23" i="18"/>
  <c r="N24" i="18"/>
  <c r="N20" i="18"/>
  <c r="N34" i="18"/>
  <c r="N4" i="18"/>
  <c r="N22" i="18"/>
  <c r="N15" i="18"/>
  <c r="N21" i="18"/>
  <c r="Q28" i="18"/>
  <c r="Q33" i="18"/>
  <c r="Q17" i="18"/>
  <c r="Q11" i="18"/>
  <c r="Q25" i="18"/>
  <c r="Q12" i="18"/>
  <c r="Q19" i="18"/>
  <c r="Q18" i="18"/>
  <c r="Q32" i="18"/>
  <c r="Q6" i="18"/>
  <c r="Q13" i="18"/>
  <c r="Q3" i="18"/>
  <c r="Q26" i="18"/>
  <c r="Q8" i="18"/>
  <c r="Q10" i="18"/>
  <c r="Q9" i="18"/>
  <c r="Q29" i="18"/>
  <c r="Q27" i="18"/>
  <c r="Q14" i="18"/>
  <c r="Q2" i="18"/>
  <c r="Q5" i="18"/>
  <c r="Q30" i="18"/>
  <c r="Q37" i="18"/>
  <c r="Q35" i="18"/>
  <c r="Q31" i="18"/>
  <c r="Q7" i="18"/>
  <c r="Q23" i="18"/>
  <c r="Q24" i="18"/>
  <c r="Q20" i="18"/>
  <c r="Q34" i="18"/>
  <c r="Q16" i="18"/>
  <c r="Q36" i="18"/>
  <c r="Q4" i="18"/>
  <c r="Q21" i="18"/>
  <c r="Q22" i="18"/>
  <c r="Q15" i="18"/>
  <c r="M16" i="18"/>
  <c r="M31" i="18"/>
  <c r="M23" i="18"/>
  <c r="M20" i="18"/>
  <c r="M36" i="18"/>
  <c r="M7" i="18"/>
  <c r="M24" i="18"/>
  <c r="M34" i="18"/>
  <c r="M9" i="18"/>
  <c r="M29" i="18"/>
  <c r="M27" i="18"/>
  <c r="M14" i="18"/>
  <c r="M2" i="18"/>
  <c r="M5" i="18"/>
  <c r="M30" i="18"/>
  <c r="M37" i="18"/>
  <c r="M35" i="18"/>
  <c r="M32" i="18"/>
  <c r="M6" i="18"/>
  <c r="M13" i="18"/>
  <c r="M3" i="18"/>
  <c r="M26" i="18"/>
  <c r="M8" i="18"/>
  <c r="M10" i="18"/>
  <c r="M4" i="18"/>
  <c r="M28" i="18"/>
  <c r="M25" i="18"/>
  <c r="M33" i="18"/>
  <c r="M12" i="18"/>
  <c r="M17" i="18"/>
  <c r="M19" i="18"/>
  <c r="M11" i="18"/>
  <c r="M18" i="18"/>
  <c r="M21" i="18"/>
  <c r="M2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4" i="19" l="1"/>
  <c r="C7" i="19"/>
  <c r="C2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34" i="18"/>
  <c r="T21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1" i="18"/>
  <c r="T22" i="18"/>
  <c r="T35" i="18"/>
  <c r="R35" i="18" s="1"/>
  <c r="L47" i="1"/>
  <c r="K22" i="18"/>
  <c r="W22" i="18"/>
  <c r="N46" i="9"/>
  <c r="E5" i="9" s="1"/>
  <c r="T18" i="18"/>
  <c r="R18" i="18" s="1"/>
  <c r="K21" i="18"/>
  <c r="W18" i="18"/>
  <c r="K1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3" i="18"/>
  <c r="G26" i="1"/>
  <c r="G24" i="1"/>
  <c r="M32" i="1"/>
  <c r="O20" i="1"/>
  <c r="E38" i="1"/>
  <c r="E32" i="1"/>
  <c r="H17" i="1"/>
  <c r="O35" i="1"/>
  <c r="H26" i="1"/>
  <c r="E17" i="1"/>
  <c r="K10" i="18"/>
  <c r="C3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7" i="18"/>
  <c r="W23" i="18"/>
  <c r="W17" i="18"/>
  <c r="W36" i="18"/>
  <c r="W2" i="18"/>
  <c r="K6" i="18"/>
  <c r="W3" i="18"/>
  <c r="K24" i="18"/>
  <c r="M33" i="1"/>
  <c r="G36" i="1"/>
  <c r="W29" i="18"/>
  <c r="W11" i="18"/>
  <c r="I34" i="1"/>
  <c r="K20" i="18"/>
  <c r="W12" i="18"/>
  <c r="W14" i="18"/>
  <c r="W32" i="18"/>
  <c r="W16" i="18"/>
  <c r="W26" i="18"/>
  <c r="M19" i="1"/>
  <c r="E31" i="1"/>
  <c r="T16" i="18"/>
  <c r="T13" i="18"/>
  <c r="W25" i="18"/>
  <c r="W27" i="18"/>
  <c r="W24" i="18"/>
  <c r="W28" i="18"/>
  <c r="W37" i="18"/>
  <c r="W10" i="18"/>
  <c r="T10" i="18"/>
  <c r="R10" i="18" s="1"/>
  <c r="W30" i="18"/>
  <c r="W19" i="18"/>
  <c r="G27" i="1"/>
  <c r="K7" i="18"/>
  <c r="W20" i="18"/>
  <c r="L22" i="1"/>
  <c r="T28" i="18"/>
  <c r="R28" i="18" s="1"/>
  <c r="T5" i="18"/>
  <c r="R5" i="18" s="1"/>
  <c r="T23" i="18"/>
  <c r="R23" i="18" s="1"/>
  <c r="T19" i="18"/>
  <c r="R19" i="18" s="1"/>
  <c r="T36" i="18"/>
  <c r="R36" i="18" s="1"/>
  <c r="T26" i="18"/>
  <c r="T17" i="18"/>
  <c r="R17" i="18" s="1"/>
  <c r="T37" i="18"/>
  <c r="T2" i="18"/>
  <c r="R2" i="18" s="1"/>
  <c r="T29" i="18"/>
  <c r="R29" i="18" s="1"/>
  <c r="T11" i="18"/>
  <c r="L40" i="1"/>
  <c r="L25" i="1"/>
  <c r="W13" i="18"/>
  <c r="T14" i="18"/>
  <c r="T7" i="18"/>
  <c r="L46" i="1"/>
  <c r="T3" i="18"/>
  <c r="M22" i="1"/>
  <c r="I29" i="1"/>
  <c r="T6" i="18"/>
  <c r="W6" i="18"/>
  <c r="T9" i="18"/>
  <c r="W9" i="18"/>
  <c r="T12" i="18"/>
  <c r="T20" i="18"/>
  <c r="R20" i="18" s="1"/>
  <c r="L44" i="1"/>
  <c r="T33" i="18"/>
  <c r="T25" i="18"/>
  <c r="R25" i="18" s="1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5" i="18"/>
  <c r="M17" i="1"/>
  <c r="Q17" i="1"/>
  <c r="K2" i="18"/>
  <c r="K28" i="18"/>
  <c r="W8" i="18"/>
  <c r="K33" i="18"/>
  <c r="K30" i="18"/>
  <c r="K8" i="18"/>
  <c r="K19" i="18"/>
  <c r="K16" i="18"/>
  <c r="K37" i="18"/>
  <c r="K17" i="18"/>
  <c r="K25" i="18"/>
  <c r="K3" i="18"/>
  <c r="K11" i="18"/>
  <c r="K12" i="18"/>
  <c r="K23" i="18"/>
  <c r="K36" i="18"/>
  <c r="K9" i="18"/>
  <c r="K31" i="18"/>
  <c r="T8" i="18"/>
  <c r="K14" i="18"/>
  <c r="K27" i="18"/>
  <c r="K26" i="18"/>
  <c r="E5" i="19" l="1"/>
  <c r="E6" i="19"/>
  <c r="E4" i="19"/>
  <c r="E3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L54" i="1"/>
  <c r="G54" i="1"/>
  <c r="H54" i="1"/>
  <c r="E54" i="1"/>
  <c r="F54" i="1"/>
  <c r="Q54" i="1"/>
  <c r="P54" i="1"/>
  <c r="O54" i="1"/>
  <c r="N54" i="1"/>
  <c r="M54" i="1"/>
  <c r="I54" i="1"/>
  <c r="C7" i="17"/>
  <c r="R8" i="18"/>
  <c r="R11" i="18"/>
  <c r="R3" i="18"/>
  <c r="R31" i="18"/>
  <c r="R50" i="1" s="1"/>
  <c r="D8" i="1"/>
  <c r="D9" i="1"/>
  <c r="D6" i="1"/>
  <c r="F4" i="19"/>
  <c r="G5" i="17"/>
  <c r="F3" i="17"/>
  <c r="K4" i="19"/>
  <c r="I3" i="17"/>
  <c r="D4" i="17"/>
  <c r="E4" i="17"/>
  <c r="F2" i="19"/>
  <c r="D7" i="17"/>
  <c r="D6" i="17"/>
  <c r="E2" i="17"/>
  <c r="F7" i="19"/>
  <c r="I7" i="17"/>
  <c r="K5" i="19"/>
  <c r="L7" i="17"/>
  <c r="N5" i="19"/>
  <c r="F6" i="19"/>
  <c r="E5" i="17"/>
  <c r="L6" i="17"/>
  <c r="N3" i="19"/>
  <c r="D2" i="17"/>
  <c r="H5" i="19"/>
  <c r="G7" i="17"/>
  <c r="I5" i="17"/>
  <c r="K6" i="19"/>
  <c r="K2" i="19"/>
  <c r="I4" i="17"/>
  <c r="L3" i="17"/>
  <c r="N4" i="19"/>
  <c r="K7" i="19"/>
  <c r="I2" i="17"/>
  <c r="D11" i="1"/>
  <c r="G3" i="17"/>
  <c r="H4" i="19"/>
  <c r="I6" i="17"/>
  <c r="K3" i="19"/>
  <c r="N6" i="19"/>
  <c r="L5" i="17"/>
  <c r="N7" i="19"/>
  <c r="L2" i="17"/>
  <c r="D5" i="17"/>
  <c r="G4" i="17"/>
  <c r="H2" i="19"/>
  <c r="D10" i="1"/>
  <c r="H3" i="19"/>
  <c r="G6" i="17"/>
  <c r="E7" i="17"/>
  <c r="F5" i="19"/>
  <c r="G2" i="17"/>
  <c r="H7" i="19"/>
  <c r="F3" i="19"/>
  <c r="E6" i="17"/>
  <c r="N2" i="19"/>
  <c r="L4" i="17"/>
  <c r="D3" i="17"/>
  <c r="M4" i="17"/>
  <c r="O2" i="19"/>
  <c r="M6" i="17"/>
  <c r="O3" i="19"/>
  <c r="O6" i="19"/>
  <c r="M5" i="17"/>
  <c r="M3" i="17"/>
  <c r="O4" i="19"/>
  <c r="M2" i="17"/>
  <c r="O7" i="19"/>
  <c r="M7" i="17"/>
  <c r="O5" i="19"/>
  <c r="P5" i="19"/>
  <c r="N7" i="17"/>
  <c r="P6" i="19"/>
  <c r="N5" i="17"/>
  <c r="P2" i="19"/>
  <c r="N4" i="17"/>
  <c r="N2" i="17"/>
  <c r="P7" i="19"/>
  <c r="N6" i="17"/>
  <c r="P3" i="19"/>
  <c r="P4" i="19"/>
  <c r="N3" i="17"/>
  <c r="M3" i="19"/>
  <c r="K6" i="17"/>
  <c r="M6" i="19"/>
  <c r="K5" i="17"/>
  <c r="M4" i="19"/>
  <c r="K3" i="17"/>
  <c r="M7" i="19"/>
  <c r="K2" i="17"/>
  <c r="M5" i="19"/>
  <c r="K7" i="17"/>
  <c r="M2" i="19"/>
  <c r="K4" i="17"/>
  <c r="J5" i="17"/>
  <c r="L6" i="19"/>
  <c r="J2" i="17"/>
  <c r="L7" i="19"/>
  <c r="J3" i="17"/>
  <c r="L4" i="19"/>
  <c r="L3" i="19"/>
  <c r="J6" i="17"/>
  <c r="J7" i="17"/>
  <c r="L5" i="19"/>
  <c r="J4" i="17"/>
  <c r="L2" i="19"/>
  <c r="R9" i="18"/>
  <c r="G5" i="19"/>
  <c r="F7" i="17"/>
  <c r="G6" i="19"/>
  <c r="F5" i="17"/>
  <c r="F2" i="17"/>
  <c r="G7" i="19"/>
  <c r="F4" i="17"/>
  <c r="G2" i="19"/>
  <c r="G3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35" i="18"/>
  <c r="I35" i="18" s="1"/>
  <c r="U51" i="1"/>
  <c r="J33" i="18"/>
  <c r="I33" i="18" s="1"/>
  <c r="J19" i="18"/>
  <c r="I19" i="18" s="1"/>
  <c r="J12" i="18"/>
  <c r="I12" i="18" s="1"/>
  <c r="D3" i="19"/>
  <c r="J3" i="19" s="1"/>
  <c r="K54" i="1"/>
  <c r="S54" i="1"/>
  <c r="J24" i="18"/>
  <c r="I24" i="18" s="1"/>
  <c r="J26" i="18"/>
  <c r="I26" i="18" s="1"/>
  <c r="J9" i="18"/>
  <c r="I9" i="18" s="1"/>
  <c r="J21" i="18"/>
  <c r="I21" i="18" s="1"/>
  <c r="D5" i="19"/>
  <c r="T5" i="19" s="1"/>
  <c r="J34" i="18"/>
  <c r="I34" i="18" s="1"/>
  <c r="U25" i="1"/>
  <c r="U47" i="1"/>
  <c r="J4" i="18"/>
  <c r="I4" i="18" s="1"/>
  <c r="J3" i="18"/>
  <c r="I3" i="18" s="1"/>
  <c r="J27" i="18"/>
  <c r="I27" i="18" s="1"/>
  <c r="J36" i="18"/>
  <c r="I36" i="18" s="1"/>
  <c r="J2" i="18"/>
  <c r="I2" i="18" s="1"/>
  <c r="J15" i="18"/>
  <c r="I15" i="18" s="1"/>
  <c r="J25" i="18"/>
  <c r="I25" i="18" s="1"/>
  <c r="J13" i="18"/>
  <c r="I13" i="18" s="1"/>
  <c r="J20" i="18"/>
  <c r="I20" i="18" s="1"/>
  <c r="J17" i="18"/>
  <c r="I17" i="18" s="1"/>
  <c r="J28" i="18"/>
  <c r="I28" i="18" s="1"/>
  <c r="J18" i="18"/>
  <c r="I18" i="18" s="1"/>
  <c r="J22" i="18"/>
  <c r="I2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2" i="18"/>
  <c r="I32" i="18" s="1"/>
  <c r="J10" i="18"/>
  <c r="I10" i="18" s="1"/>
  <c r="J8" i="18"/>
  <c r="I8" i="18" s="1"/>
  <c r="J23" i="18"/>
  <c r="I23" i="18" s="1"/>
  <c r="J11" i="18"/>
  <c r="I11" i="18" s="1"/>
  <c r="J37" i="18"/>
  <c r="I37" i="18" s="1"/>
  <c r="J7" i="18"/>
  <c r="I7" i="18" s="1"/>
  <c r="J6" i="18"/>
  <c r="I6" i="18" s="1"/>
  <c r="J29" i="18"/>
  <c r="I29" i="18" s="1"/>
  <c r="J14" i="18"/>
  <c r="I14" i="18" s="1"/>
  <c r="J31" i="18"/>
  <c r="I31" i="18" s="1"/>
  <c r="J5" i="18"/>
  <c r="I5" i="18" s="1"/>
  <c r="P11" i="1"/>
  <c r="G11" i="1"/>
  <c r="C3" i="17"/>
  <c r="H3" i="17" s="1"/>
  <c r="D4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4" i="19"/>
  <c r="O6" i="17"/>
  <c r="N10" i="1"/>
  <c r="N6" i="1"/>
  <c r="N7" i="1"/>
  <c r="R5" i="19"/>
  <c r="R3" i="19"/>
  <c r="R6" i="19"/>
  <c r="R7" i="19"/>
  <c r="H9" i="1"/>
  <c r="H10" i="1"/>
  <c r="H45" i="17"/>
  <c r="P38" i="17"/>
  <c r="O9" i="17"/>
  <c r="S7" i="18" s="1"/>
  <c r="R7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6" i="18" l="1"/>
  <c r="R16" i="18" s="1"/>
  <c r="S22" i="18"/>
  <c r="R22" i="18" s="1"/>
  <c r="S30" i="18"/>
  <c r="R30" i="18" s="1"/>
  <c r="S34" i="18"/>
  <c r="R34" i="18" s="1"/>
  <c r="S21" i="18"/>
  <c r="R21" i="18" s="1"/>
  <c r="S37" i="18"/>
  <c r="R37" i="18" s="1"/>
  <c r="S14" i="18"/>
  <c r="R14" i="18" s="1"/>
  <c r="S33" i="18"/>
  <c r="R33" i="18" s="1"/>
  <c r="T6" i="19"/>
  <c r="S6" i="18"/>
  <c r="R6" i="18" s="1"/>
  <c r="S12" i="18"/>
  <c r="R12" i="18" s="1"/>
  <c r="V52" i="1"/>
  <c r="V51" i="1"/>
  <c r="T3" i="19"/>
  <c r="V5" i="18"/>
  <c r="U5" i="18" s="1"/>
  <c r="J5" i="19"/>
  <c r="I5" i="19" s="1"/>
  <c r="V29" i="1"/>
  <c r="V15" i="18"/>
  <c r="U15" i="18" s="1"/>
  <c r="V35" i="18"/>
  <c r="U35" i="18" s="1"/>
  <c r="V3" i="18"/>
  <c r="U3" i="18" s="1"/>
  <c r="V40" i="1"/>
  <c r="V26" i="1"/>
  <c r="V48" i="1"/>
  <c r="S13" i="18"/>
  <c r="R13" i="18" s="1"/>
  <c r="S26" i="18"/>
  <c r="R26" i="18" s="1"/>
  <c r="O45" i="17"/>
  <c r="V23" i="18"/>
  <c r="U23" i="18" s="1"/>
  <c r="V47" i="1"/>
  <c r="V36" i="18"/>
  <c r="U36" i="18" s="1"/>
  <c r="V17" i="18"/>
  <c r="U17" i="18" s="1"/>
  <c r="V9" i="18"/>
  <c r="U9" i="18" s="1"/>
  <c r="V46" i="1"/>
  <c r="V28" i="18"/>
  <c r="U28" i="18" s="1"/>
  <c r="V18" i="18"/>
  <c r="U18" i="18" s="1"/>
  <c r="V20" i="18"/>
  <c r="U20" i="18" s="1"/>
  <c r="V2" i="18"/>
  <c r="U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9" i="18"/>
  <c r="U19" i="18" s="1"/>
  <c r="V10" i="18"/>
  <c r="U10" i="18" s="1"/>
  <c r="V11" i="18"/>
  <c r="U11" i="18" s="1"/>
  <c r="J23" i="1"/>
  <c r="V29" i="18"/>
  <c r="U29" i="18" s="1"/>
  <c r="V8" i="18"/>
  <c r="U8" i="18" s="1"/>
  <c r="V4" i="18"/>
  <c r="U4" i="18" s="1"/>
  <c r="V24" i="18"/>
  <c r="U24" i="18" s="1"/>
  <c r="V25" i="18"/>
  <c r="U25" i="18" s="1"/>
  <c r="J27" i="1"/>
  <c r="J22" i="1"/>
  <c r="J24" i="1"/>
  <c r="J19" i="1"/>
  <c r="R24" i="18"/>
  <c r="R27" i="18"/>
  <c r="J18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3" i="19"/>
  <c r="P5" i="17"/>
  <c r="P2" i="17"/>
  <c r="P6" i="17"/>
  <c r="P7" i="17"/>
  <c r="S5" i="19" s="1"/>
  <c r="P3" i="17"/>
  <c r="M13" i="1"/>
  <c r="Q6" i="19"/>
  <c r="H13" i="1"/>
  <c r="I3" i="19"/>
  <c r="N13" i="1"/>
  <c r="Q7" i="19"/>
  <c r="Q5" i="19"/>
  <c r="E6" i="1"/>
  <c r="K6" i="1" s="1"/>
  <c r="J2" i="19"/>
  <c r="T2" i="19"/>
  <c r="E7" i="1"/>
  <c r="K7" i="1" s="1"/>
  <c r="T4" i="19"/>
  <c r="E8" i="1"/>
  <c r="K8" i="1" s="1"/>
  <c r="J4" i="19"/>
  <c r="J7" i="19"/>
  <c r="T7" i="19"/>
  <c r="I6" i="19"/>
  <c r="P9" i="17"/>
  <c r="V13" i="18" s="1"/>
  <c r="U13" i="18" s="1"/>
  <c r="J29" i="1"/>
  <c r="R46" i="1"/>
  <c r="J26" i="1"/>
  <c r="J28" i="1"/>
  <c r="P4" i="17"/>
  <c r="Q4" i="19"/>
  <c r="J20" i="1"/>
  <c r="J30" i="1"/>
  <c r="J21" i="1"/>
  <c r="V7" i="18" l="1"/>
  <c r="U7" i="18" s="1"/>
  <c r="V16" i="18"/>
  <c r="U16" i="18" s="1"/>
  <c r="R41" i="1"/>
  <c r="R26" i="1"/>
  <c r="V34" i="18"/>
  <c r="U34" i="18" s="1"/>
  <c r="V30" i="18"/>
  <c r="U30" i="18" s="1"/>
  <c r="R36" i="1"/>
  <c r="R40" i="1"/>
  <c r="V37" i="18"/>
  <c r="U37" i="18" s="1"/>
  <c r="R29" i="1"/>
  <c r="V33" i="18"/>
  <c r="U33" i="18" s="1"/>
  <c r="V14" i="18"/>
  <c r="U14" i="18" s="1"/>
  <c r="S6" i="19"/>
  <c r="V12" i="18"/>
  <c r="U12" i="18" s="1"/>
  <c r="V21" i="18"/>
  <c r="U21" i="18" s="1"/>
  <c r="V6" i="18"/>
  <c r="U6" i="18" s="1"/>
  <c r="S3" i="19"/>
  <c r="V27" i="18"/>
  <c r="U27" i="18" s="1"/>
  <c r="V31" i="18"/>
  <c r="U31" i="18" s="1"/>
  <c r="J54" i="1"/>
  <c r="V22" i="18"/>
  <c r="U22" i="18" s="1"/>
  <c r="U9" i="1"/>
  <c r="V26" i="18"/>
  <c r="U26" i="18" s="1"/>
  <c r="P45" i="17"/>
  <c r="K13" i="1"/>
  <c r="U10" i="1"/>
  <c r="U7" i="1"/>
  <c r="U11" i="1"/>
  <c r="U8" i="1"/>
  <c r="U6" i="1"/>
  <c r="R24" i="1"/>
  <c r="R39" i="1"/>
  <c r="R20" i="1"/>
  <c r="R30" i="1"/>
  <c r="R17" i="1"/>
  <c r="R18" i="1"/>
  <c r="R43" i="1"/>
  <c r="R23" i="1"/>
  <c r="R6" i="1"/>
  <c r="R42" i="1"/>
  <c r="R10" i="1"/>
  <c r="S2" i="19"/>
  <c r="R11" i="1"/>
  <c r="R7" i="1"/>
  <c r="S13" i="1"/>
  <c r="S7" i="19"/>
  <c r="S4" i="19"/>
  <c r="I4" i="19"/>
  <c r="I2" i="19"/>
  <c r="I7" i="19"/>
  <c r="E13" i="1"/>
  <c r="R8" i="1"/>
  <c r="T21" i="1" l="1"/>
  <c r="T31" i="1"/>
  <c r="T24" i="1"/>
  <c r="T29" i="1"/>
  <c r="R54" i="1"/>
  <c r="T11" i="1"/>
  <c r="T20" i="1"/>
  <c r="T28" i="1"/>
  <c r="T30" i="1"/>
  <c r="T18" i="1"/>
  <c r="T22" i="1"/>
  <c r="J6" i="1"/>
  <c r="T26" i="1"/>
  <c r="T6" i="1"/>
  <c r="V11" i="1"/>
  <c r="V10" i="1"/>
  <c r="T23" i="1"/>
  <c r="T19" i="1"/>
  <c r="T17" i="1"/>
  <c r="R13" i="1"/>
  <c r="V8" i="1"/>
  <c r="V9" i="1"/>
  <c r="V7" i="1"/>
  <c r="J11" i="1"/>
  <c r="T27" i="1"/>
  <c r="J7" i="1"/>
  <c r="T8" i="1"/>
  <c r="T7" i="1"/>
  <c r="J8" i="1"/>
  <c r="U13" i="1"/>
  <c r="T25" i="1"/>
  <c r="T54" i="1" l="1"/>
  <c r="J13" i="1"/>
  <c r="T13" i="1"/>
</calcChain>
</file>

<file path=xl/sharedStrings.xml><?xml version="1.0" encoding="utf-8"?>
<sst xmlns="http://schemas.openxmlformats.org/spreadsheetml/2006/main" count="732" uniqueCount="138">
  <si>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</si>
  <si>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</si>
  <si>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</si>
  <si>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</si>
  <si>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</si>
  <si>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</si>
  <si>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</si>
  <si>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</si>
  <si>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</si>
  <si>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</si>
  <si>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</si>
  <si>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</si>
  <si>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</si>
  <si>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</si>
  <si>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</si>
  <si>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</si>
  <si>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</si>
  <si>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</si>
  <si>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</si>
  <si>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</si>
  <si>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</si>
  <si>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</si>
  <si>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</si>
  <si>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</si>
  <si>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</si>
  <si>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</si>
  <si>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</si>
  <si>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</si>
  <si>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</si>
  <si>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</si>
  <si>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</si>
  <si>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</si>
  <si>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</si>
  <si>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</si>
  <si>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</si>
  <si>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</si>
  <si>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</si>
  <si>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</si>
  <si>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</si>
  <si>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</si>
  <si>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</si>
  <si>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</si>
  <si>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</si>
  <si>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</si>
  <si>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</si>
  <si>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</si>
  <si>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</si>
  <si>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</si>
  <si>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</si>
  <si>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</si>
  <si>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</si>
  <si>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</si>
  <si>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</si>
  <si>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</si>
  <si>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</si>
  <si>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</si>
  <si>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</si>
  <si>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</si>
  <si>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</si>
  <si>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</si>
  <si>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</si>
  <si>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</si>
  <si>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</si>
  <si>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</si>
  <si>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</si>
  <si>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</si>
  <si>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</si>
  <si>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</si>
  <si>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Börgermoor</t>
  </si>
  <si>
    <t>Eisten</t>
  </si>
  <si>
    <t xml:space="preserve"> </t>
  </si>
  <si>
    <t>eintragen</t>
  </si>
  <si>
    <t>Sögel</t>
  </si>
  <si>
    <t>Werlte</t>
  </si>
  <si>
    <t>11.09.</t>
  </si>
  <si>
    <t>25.09.</t>
  </si>
  <si>
    <t>09.10.</t>
  </si>
  <si>
    <t>23.10.</t>
  </si>
  <si>
    <t>20.11.</t>
  </si>
  <si>
    <t>04.12.</t>
  </si>
  <si>
    <t>22.01.</t>
  </si>
  <si>
    <t>05.02.</t>
  </si>
  <si>
    <t>19.02.</t>
  </si>
  <si>
    <t>05.03.</t>
  </si>
  <si>
    <t>19.03.</t>
  </si>
  <si>
    <t>16.04.</t>
  </si>
  <si>
    <t>Mannschaft V</t>
  </si>
  <si>
    <t>Mannschaft VI</t>
  </si>
  <si>
    <t>Barnowski Paul</t>
  </si>
  <si>
    <t>Bode Hans</t>
  </si>
  <si>
    <t>Robbers Werner</t>
  </si>
  <si>
    <t>van der Lugt Dirk Jan</t>
  </si>
  <si>
    <t>Dötdmann, Ludger</t>
  </si>
  <si>
    <t>Baalmann Werner</t>
  </si>
  <si>
    <t xml:space="preserve">  </t>
  </si>
  <si>
    <t>Büter Wilhelm</t>
  </si>
  <si>
    <t>Gerdes, Hans-Jürgen</t>
  </si>
  <si>
    <t>Schute Helmut</t>
  </si>
  <si>
    <t>Ostermann, Franz</t>
  </si>
  <si>
    <t>Broermann Carl</t>
  </si>
  <si>
    <t>Niermann Hans</t>
  </si>
  <si>
    <t>Rolfes Bernhard</t>
  </si>
  <si>
    <t>Staggenborg Hans</t>
  </si>
  <si>
    <t>Abeln Bernhard</t>
  </si>
  <si>
    <t>Arlinghaus Paul</t>
  </si>
  <si>
    <t>Hörmeyer Georg</t>
  </si>
  <si>
    <t>Mattke Werner</t>
  </si>
  <si>
    <t>Teepker Karl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</si>
  <si>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</si>
  <si>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</si>
  <si>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</si>
  <si>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</si>
  <si>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</si>
  <si>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</si>
  <si>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</si>
  <si>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</si>
  <si>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</si>
  <si>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</si>
  <si>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</si>
  <si>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</si>
  <si>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</si>
  <si>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Bü /Ba</t>
  </si>
  <si>
    <t>654 /405</t>
  </si>
  <si>
    <t>van der Lugt D.J.</t>
  </si>
  <si>
    <t>059529687544</t>
  </si>
  <si>
    <t>Stefan Kohnen</t>
  </si>
  <si>
    <t>01735248299</t>
  </si>
  <si>
    <t>Kohnen</t>
  </si>
  <si>
    <t>05951 661</t>
  </si>
  <si>
    <t>Bü/Ba</t>
  </si>
  <si>
    <t>654 / 405</t>
  </si>
  <si>
    <t>St. Kohnen</t>
  </si>
  <si>
    <t>St Kohnen</t>
  </si>
  <si>
    <t>05951661</t>
  </si>
  <si>
    <t>Broerrmann Cal</t>
  </si>
  <si>
    <t>Bü / Ba</t>
  </si>
  <si>
    <t>050529687544</t>
  </si>
  <si>
    <t>Carl Broermann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</si>
</sst>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21" fillId="4" borderId="4" xfId="0" applyNumberFormat="1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 vertical="center"/>
    </xf>
    <xf numFmtId="165" fontId="21" fillId="4" borderId="5" xfId="0" applyNumberFormat="1" applyFont="1" applyFill="1" applyBorder="1" applyAlignment="1">
      <alignment horizontal="center"/>
    </xf>
    <xf numFmtId="165" fontId="21" fillId="4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1" fillId="4" borderId="2" xfId="0" applyNumberFormat="1" applyFont="1" applyFill="1" applyBorder="1" applyAlignment="1">
      <alignment horizontal="center"/>
    </xf>
    <xf numFmtId="49" fontId="21" fillId="4" borderId="3" xfId="0" applyNumberFormat="1" applyFont="1" applyFill="1" applyBorder="1" applyAlignment="1">
      <alignment horizontal="center"/>
    </xf>
    <xf numFmtId="49" fontId="21" fillId="4" borderId="4" xfId="0" applyNumberFormat="1" applyFont="1" applyFill="1" applyBorder="1" applyAlignment="1">
      <alignment horizontal="center" vertical="center"/>
    </xf>
    <xf numFmtId="49" fontId="21" fillId="4" borderId="2" xfId="0" applyNumberFormat="1" applyFont="1" applyFill="1" applyBorder="1" applyAlignment="1">
      <alignment horizontal="center" vertical="center"/>
    </xf>
    <xf numFmtId="49" fontId="21" fillId="4" borderId="3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73" t="s">
        <v>29</v>
      </c>
      <c r="L1" s="173"/>
      <c r="M1" s="172" t="s">
        <v>17</v>
      </c>
      <c r="N1" s="172"/>
      <c r="O1" s="172"/>
      <c r="P1" s="171" t="s">
        <v>15</v>
      </c>
      <c r="Q1" s="17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74</v>
      </c>
      <c r="E3" s="118" t="s">
        <v>75</v>
      </c>
      <c r="F3" s="118" t="s">
        <v>76</v>
      </c>
      <c r="G3" s="118" t="s">
        <v>77</v>
      </c>
      <c r="H3" s="118" t="s">
        <v>78</v>
      </c>
      <c r="I3" s="118" t="s">
        <v>79</v>
      </c>
      <c r="J3" s="174" t="s">
        <v>1</v>
      </c>
      <c r="K3" s="174"/>
      <c r="L3" s="118" t="s">
        <v>80</v>
      </c>
      <c r="M3" s="118" t="s">
        <v>81</v>
      </c>
      <c r="N3" s="118" t="s">
        <v>82</v>
      </c>
      <c r="O3" s="118" t="s">
        <v>83</v>
      </c>
      <c r="P3" s="118" t="s">
        <v>84</v>
      </c>
      <c r="Q3" s="118" t="s">
        <v>85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2" t="s">
        <v>53</v>
      </c>
      <c r="C4" s="163"/>
      <c r="D4" s="30" t="s">
        <v>69</v>
      </c>
      <c r="E4" s="30" t="s">
        <v>72</v>
      </c>
      <c r="F4" s="30" t="s">
        <v>68</v>
      </c>
      <c r="G4" s="30" t="s">
        <v>73</v>
      </c>
      <c r="H4" s="30" t="s">
        <v>69</v>
      </c>
      <c r="I4" s="30" t="s">
        <v>72</v>
      </c>
      <c r="J4" s="29" t="s">
        <v>0</v>
      </c>
      <c r="K4" s="31" t="s">
        <v>4</v>
      </c>
      <c r="L4" s="30" t="s">
        <v>69</v>
      </c>
      <c r="M4" s="30" t="s">
        <v>73</v>
      </c>
      <c r="N4" s="30" t="s">
        <v>68</v>
      </c>
      <c r="O4" s="30" t="s">
        <v>73</v>
      </c>
      <c r="P4" s="30" t="s">
        <v>68</v>
      </c>
      <c r="Q4" s="30" t="s">
        <v>72</v>
      </c>
      <c r="R4" s="32" t="s">
        <v>0</v>
      </c>
      <c r="S4" s="29" t="s">
        <v>4</v>
      </c>
      <c r="T4" s="31" t="s">
        <v>0</v>
      </c>
      <c r="U4" s="29" t="s">
        <v>6</v>
      </c>
      <c r="V4" s="169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9"/>
    </row>
    <row r="6" spans="1:22" ht="20.25" customHeight="1" x14ac:dyDescent="0.3">
      <c r="A6" s="35">
        <v>1</v>
      </c>
      <c r="B6" s="165" t="str">
        <f>'Übersicht Gruppen'!B2</f>
        <v>Eisten</v>
      </c>
      <c r="C6" s="166"/>
      <c r="D6" s="36">
        <f>'Übersicht Gruppen'!C2</f>
        <v>620.09999999999991</v>
      </c>
      <c r="E6" s="36">
        <f>'Übersicht Gruppen'!D2</f>
        <v>611.70000000000005</v>
      </c>
      <c r="F6" s="36">
        <f>'Übersicht Gruppen'!E2</f>
        <v>613.6</v>
      </c>
      <c r="G6" s="36">
        <f>'Übersicht Gruppen'!F2</f>
        <v>613.59999999999991</v>
      </c>
      <c r="H6" s="36">
        <f>'Übersicht Gruppen'!G2</f>
        <v>615.59999999999991</v>
      </c>
      <c r="I6" s="36">
        <f>'Übersicht Gruppen'!H2</f>
        <v>619.5</v>
      </c>
      <c r="J6" s="37">
        <f>'Übersicht Gruppen'!I2</f>
        <v>615.68333333333328</v>
      </c>
      <c r="K6" s="38">
        <f t="shared" ref="K6:K11" si="0">SUM(D6:I6)</f>
        <v>3694.1</v>
      </c>
      <c r="L6" s="36">
        <f>'Übersicht Gruppen'!K2</f>
        <v>615.90000000000009</v>
      </c>
      <c r="M6" s="36">
        <f>'Übersicht Gruppen'!L2</f>
        <v>617.29999999999995</v>
      </c>
      <c r="N6" s="36">
        <f>'Übersicht Gruppen'!M2</f>
        <v>616.79999999999995</v>
      </c>
      <c r="O6" s="36">
        <f>'Übersicht Gruppen'!N2</f>
        <v>626.20000000000005</v>
      </c>
      <c r="P6" s="36">
        <f>'Übersicht Gruppen'!O2</f>
        <v>616.70000000000005</v>
      </c>
      <c r="Q6" s="36">
        <f>'Übersicht Gruppen'!P2</f>
        <v>0</v>
      </c>
      <c r="R6" s="37">
        <f>IF(Formelhilfe!O2=0,0,'Übersicht Gruppen'!Q2)</f>
        <v>618.57999999999993</v>
      </c>
      <c r="S6" s="38">
        <f t="shared" ref="S6:S11" si="1">SUM(L6:Q6)</f>
        <v>3092.8999999999996</v>
      </c>
      <c r="T6" s="37">
        <f>'Übersicht Gruppen'!S2</f>
        <v>617</v>
      </c>
      <c r="U6" s="38">
        <f>SUM(S6+K6)</f>
        <v>6787</v>
      </c>
      <c r="V6" s="170"/>
    </row>
    <row r="7" spans="1:22" ht="20.25" customHeight="1" x14ac:dyDescent="0.3">
      <c r="A7" s="39">
        <v>2</v>
      </c>
      <c r="B7" s="167" t="str">
        <f>'Übersicht Gruppen'!B3</f>
        <v>Börgermoor</v>
      </c>
      <c r="C7" s="168"/>
      <c r="D7" s="40">
        <f>'Übersicht Gruppen'!C3</f>
        <v>613.79999999999995</v>
      </c>
      <c r="E7" s="40">
        <f>'Übersicht Gruppen'!D3</f>
        <v>617.4</v>
      </c>
      <c r="F7" s="40">
        <f>'Übersicht Gruppen'!E3</f>
        <v>616.70000000000005</v>
      </c>
      <c r="G7" s="40">
        <f>'Übersicht Gruppen'!F3</f>
        <v>614.29999999999995</v>
      </c>
      <c r="H7" s="40">
        <f>'Übersicht Gruppen'!G3</f>
        <v>624.79999999999995</v>
      </c>
      <c r="I7" s="40">
        <f>'Übersicht Gruppen'!H3</f>
        <v>611.5</v>
      </c>
      <c r="J7" s="41">
        <f>'Übersicht Gruppen'!I3</f>
        <v>616.41666666666663</v>
      </c>
      <c r="K7" s="42">
        <f t="shared" si="0"/>
        <v>3698.5</v>
      </c>
      <c r="L7" s="40">
        <f>'Übersicht Gruppen'!K3</f>
        <v>610.80000000000007</v>
      </c>
      <c r="M7" s="40">
        <f>'Übersicht Gruppen'!L3</f>
        <v>616.19999999999993</v>
      </c>
      <c r="N7" s="40">
        <f>'Übersicht Gruppen'!M3</f>
        <v>614.20000000000005</v>
      </c>
      <c r="O7" s="40">
        <f>'Übersicht Gruppen'!N3</f>
        <v>614</v>
      </c>
      <c r="P7" s="40">
        <f>'Übersicht Gruppen'!O3</f>
        <v>605</v>
      </c>
      <c r="Q7" s="40">
        <f>'Übersicht Gruppen'!P3</f>
        <v>0</v>
      </c>
      <c r="R7" s="41">
        <f>IF(Formelhilfe!O3=0,0,'Übersicht Gruppen'!Q3)</f>
        <v>612.04</v>
      </c>
      <c r="S7" s="42">
        <f t="shared" si="1"/>
        <v>3060.2</v>
      </c>
      <c r="T7" s="41">
        <f>'Übersicht Gruppen'!S3</f>
        <v>614.42727272727268</v>
      </c>
      <c r="U7" s="42">
        <f t="shared" ref="U7:U11" si="2">SUM(S7+K7)</f>
        <v>6758.7</v>
      </c>
      <c r="V7" s="86">
        <f>(U6-U7)*-1</f>
        <v>-28.300000000000182</v>
      </c>
    </row>
    <row r="8" spans="1:22" ht="20.25" customHeight="1" x14ac:dyDescent="0.3">
      <c r="A8" s="43">
        <v>3</v>
      </c>
      <c r="B8" s="165" t="str">
        <f>'Übersicht Gruppen'!B4</f>
        <v>Sögel</v>
      </c>
      <c r="C8" s="166"/>
      <c r="D8" s="36">
        <f>'Übersicht Gruppen'!C4</f>
        <v>603.69999999999993</v>
      </c>
      <c r="E8" s="36">
        <f>'Übersicht Gruppen'!D4</f>
        <v>608.4</v>
      </c>
      <c r="F8" s="36">
        <f>'Übersicht Gruppen'!E4</f>
        <v>597.5</v>
      </c>
      <c r="G8" s="36">
        <f>'Übersicht Gruppen'!F4</f>
        <v>589.90000000000009</v>
      </c>
      <c r="H8" s="36">
        <f>'Übersicht Gruppen'!G4</f>
        <v>602.69999999999993</v>
      </c>
      <c r="I8" s="36">
        <f>'Übersicht Gruppen'!H4</f>
        <v>606.1</v>
      </c>
      <c r="J8" s="37">
        <f>'Übersicht Gruppen'!I4</f>
        <v>601.38333333333333</v>
      </c>
      <c r="K8" s="38">
        <f t="shared" si="0"/>
        <v>3608.2999999999997</v>
      </c>
      <c r="L8" s="36">
        <f>'Übersicht Gruppen'!K4</f>
        <v>608.20000000000005</v>
      </c>
      <c r="M8" s="36">
        <f>'Übersicht Gruppen'!L4</f>
        <v>616.09999999999991</v>
      </c>
      <c r="N8" s="36">
        <f>'Übersicht Gruppen'!M4</f>
        <v>603.79999999999995</v>
      </c>
      <c r="O8" s="36">
        <f>'Übersicht Gruppen'!N4</f>
        <v>605.79999999999995</v>
      </c>
      <c r="P8" s="36">
        <f>'Übersicht Gruppen'!O4</f>
        <v>607</v>
      </c>
      <c r="Q8" s="36">
        <f>'Übersicht Gruppen'!P4</f>
        <v>0</v>
      </c>
      <c r="R8" s="37">
        <f>IF(Formelhilfe!O4=0,0,'Übersicht Gruppen'!Q4)</f>
        <v>608.17999999999995</v>
      </c>
      <c r="S8" s="38">
        <f t="shared" si="1"/>
        <v>3040.8999999999996</v>
      </c>
      <c r="T8" s="37">
        <f>'Übersicht Gruppen'!S4</f>
        <v>604.4727272727273</v>
      </c>
      <c r="U8" s="38">
        <f t="shared" si="2"/>
        <v>6649.1999999999989</v>
      </c>
      <c r="V8" s="92">
        <f t="shared" ref="V8:V11" si="3">(U7-U8)*-1</f>
        <v>-109.50000000000091</v>
      </c>
    </row>
    <row r="9" spans="1:22" ht="20.25" customHeight="1" x14ac:dyDescent="0.3">
      <c r="A9" s="29">
        <v>4</v>
      </c>
      <c r="B9" s="167" t="str">
        <f>'Übersicht Gruppen'!B5</f>
        <v>Werlte</v>
      </c>
      <c r="C9" s="168"/>
      <c r="D9" s="40">
        <f>'Übersicht Gruppen'!C5</f>
        <v>605.79999999999995</v>
      </c>
      <c r="E9" s="40">
        <f>'Übersicht Gruppen'!D5</f>
        <v>600.6</v>
      </c>
      <c r="F9" s="40">
        <f>'Übersicht Gruppen'!E5</f>
        <v>592.70000000000005</v>
      </c>
      <c r="G9" s="40">
        <f>'Übersicht Gruppen'!F5</f>
        <v>611.9</v>
      </c>
      <c r="H9" s="40">
        <f>'Übersicht Gruppen'!G5</f>
        <v>610.70000000000005</v>
      </c>
      <c r="I9" s="40">
        <f>'Übersicht Gruppen'!H5</f>
        <v>592.5</v>
      </c>
      <c r="J9" s="41">
        <v>602.36</v>
      </c>
      <c r="K9" s="42">
        <f t="shared" si="0"/>
        <v>3614.2</v>
      </c>
      <c r="L9" s="40">
        <f>'Übersicht Gruppen'!K5</f>
        <v>587.20000000000005</v>
      </c>
      <c r="M9" s="40">
        <f>'Übersicht Gruppen'!L5</f>
        <v>603.6</v>
      </c>
      <c r="N9" s="40">
        <f>'Übersicht Gruppen'!M5</f>
        <v>612.6</v>
      </c>
      <c r="O9" s="40">
        <f>'Übersicht Gruppen'!N5</f>
        <v>607.5</v>
      </c>
      <c r="P9" s="40">
        <f>'Übersicht Gruppen'!O5</f>
        <v>618</v>
      </c>
      <c r="Q9" s="40">
        <f>'Übersicht Gruppen'!P5</f>
        <v>0</v>
      </c>
      <c r="R9" s="41">
        <v>595.4</v>
      </c>
      <c r="S9" s="42">
        <f t="shared" si="1"/>
        <v>3028.9</v>
      </c>
      <c r="T9" s="41">
        <v>600.62</v>
      </c>
      <c r="U9" s="42">
        <f t="shared" si="2"/>
        <v>6643.1</v>
      </c>
      <c r="V9" s="86">
        <f t="shared" si="3"/>
        <v>-6.0999999999985448</v>
      </c>
    </row>
    <row r="10" spans="1:22" ht="20.25" customHeight="1" x14ac:dyDescent="0.3">
      <c r="A10" s="44">
        <v>5</v>
      </c>
      <c r="B10" s="165" t="str">
        <f>'Übersicht Gruppen'!B6</f>
        <v>Mannschaft V</v>
      </c>
      <c r="C10" s="16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1"/>
        <v>0</v>
      </c>
      <c r="T10" s="37">
        <v>0</v>
      </c>
      <c r="U10" s="38">
        <f t="shared" si="2"/>
        <v>0</v>
      </c>
      <c r="V10" s="92">
        <f t="shared" si="3"/>
        <v>-6643.1</v>
      </c>
    </row>
    <row r="11" spans="1:22" ht="20.25" customHeight="1" x14ac:dyDescent="0.3">
      <c r="A11" s="45">
        <v>6</v>
      </c>
      <c r="B11" s="167" t="str">
        <f>'Übersicht Gruppen'!B7</f>
        <v>Mannschaft VI</v>
      </c>
      <c r="C11" s="16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407.23333333333329</v>
      </c>
      <c r="E13" s="36">
        <f t="shared" ref="E13:U13" si="4">AVERAGE(E6:E11)</f>
        <v>406.34999999999997</v>
      </c>
      <c r="F13" s="36">
        <f t="shared" si="4"/>
        <v>403.41666666666669</v>
      </c>
      <c r="G13" s="36">
        <f t="shared" si="4"/>
        <v>404.95</v>
      </c>
      <c r="H13" s="36">
        <f t="shared" si="4"/>
        <v>408.9666666666667</v>
      </c>
      <c r="I13" s="36">
        <f t="shared" si="4"/>
        <v>404.93333333333334</v>
      </c>
      <c r="J13" s="37">
        <f t="shared" si="4"/>
        <v>405.97388888888889</v>
      </c>
      <c r="K13" s="38">
        <f>SUM(K6:K11)/6</f>
        <v>2435.85</v>
      </c>
      <c r="L13" s="36">
        <f t="shared" si="4"/>
        <v>403.68333333333339</v>
      </c>
      <c r="M13" s="36">
        <f t="shared" si="4"/>
        <v>408.86666666666662</v>
      </c>
      <c r="N13" s="36">
        <f t="shared" si="4"/>
        <v>407.90000000000003</v>
      </c>
      <c r="O13" s="36">
        <f t="shared" si="4"/>
        <v>408.91666666666669</v>
      </c>
      <c r="P13" s="36">
        <f t="shared" si="4"/>
        <v>407.7833333333333</v>
      </c>
      <c r="Q13" s="36">
        <f t="shared" si="4"/>
        <v>0</v>
      </c>
      <c r="R13" s="37">
        <f t="shared" si="4"/>
        <v>405.7</v>
      </c>
      <c r="S13" s="36">
        <f t="shared" si="4"/>
        <v>2037.1499999999999</v>
      </c>
      <c r="T13" s="37">
        <f t="shared" si="4"/>
        <v>406.08666666666664</v>
      </c>
      <c r="U13" s="38">
        <f t="shared" si="4"/>
        <v>4473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69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9"/>
    </row>
    <row r="17" spans="1:22" s="51" customFormat="1" ht="18" customHeight="1" x14ac:dyDescent="0.3">
      <c r="A17" s="50">
        <v>1</v>
      </c>
      <c r="B17" s="54" t="str">
        <f>'Übersicht Schützen'!A2</f>
        <v>Mattke Werner</v>
      </c>
      <c r="C17" s="93" t="str">
        <f>'Übersicht Schützen'!B2</f>
        <v>Börgermoor</v>
      </c>
      <c r="D17" s="55">
        <f>'Übersicht Schützen'!C2</f>
        <v>206.5</v>
      </c>
      <c r="E17" s="38">
        <f>'Übersicht Schützen'!D2</f>
        <v>210.7</v>
      </c>
      <c r="F17" s="38">
        <f>'Übersicht Schützen'!E2</f>
        <v>208</v>
      </c>
      <c r="G17" s="38">
        <f>'Übersicht Schützen'!F2</f>
        <v>208.1</v>
      </c>
      <c r="H17" s="38">
        <f>'Übersicht Schützen'!G2</f>
        <v>211.1</v>
      </c>
      <c r="I17" s="38">
        <f>'Übersicht Schützen'!H2</f>
        <v>207.6</v>
      </c>
      <c r="J17" s="56">
        <f>'Übersicht Schützen'!I2</f>
        <v>208.66666666666666</v>
      </c>
      <c r="K17" s="38">
        <f>SUM(D17:I17)</f>
        <v>1252</v>
      </c>
      <c r="L17" s="38">
        <f>'Übersicht Schützen'!L2</f>
        <v>209.8</v>
      </c>
      <c r="M17" s="38">
        <f>'Übersicht Schützen'!M2</f>
        <v>207.2</v>
      </c>
      <c r="N17" s="38">
        <f>'Übersicht Schützen'!N2</f>
        <v>209.5</v>
      </c>
      <c r="O17" s="38">
        <f>'Übersicht Schützen'!O2</f>
        <v>207.9</v>
      </c>
      <c r="P17" s="38">
        <f>'Übersicht Schützen'!P2</f>
        <v>208.9</v>
      </c>
      <c r="Q17" s="38">
        <f>'Übersicht Schützen'!Q2</f>
        <v>0</v>
      </c>
      <c r="R17" s="56">
        <f>IF(Formelhilfe!O9=0,0,'Übersicht Schützen'!R2)</f>
        <v>208.66</v>
      </c>
      <c r="S17" s="38">
        <f>SUM(L17:Q17)</f>
        <v>1043.3</v>
      </c>
      <c r="T17" s="56">
        <f>'Übersicht Schützen'!U2</f>
        <v>208.66363636363639</v>
      </c>
      <c r="U17" s="38">
        <f>SUM(K17+S17)</f>
        <v>2295.3000000000002</v>
      </c>
      <c r="V17" s="170"/>
    </row>
    <row r="18" spans="1:22" s="51" customFormat="1" ht="18" customHeight="1" x14ac:dyDescent="0.3">
      <c r="A18" s="29">
        <v>2</v>
      </c>
      <c r="B18" s="57" t="str">
        <f>'Übersicht Schützen'!A3</f>
        <v>Büter Wilhelm</v>
      </c>
      <c r="C18" s="94" t="str">
        <f>'Übersicht Schützen'!B3</f>
        <v>Eisten</v>
      </c>
      <c r="D18" s="58">
        <f>'Übersicht Schützen'!C3</f>
        <v>205.9</v>
      </c>
      <c r="E18" s="42">
        <f>'Übersicht Schützen'!D3</f>
        <v>203.8</v>
      </c>
      <c r="F18" s="42">
        <f>'Übersicht Schützen'!E3</f>
        <v>206.6</v>
      </c>
      <c r="G18" s="42">
        <f>'Übersicht Schützen'!F3</f>
        <v>209.3</v>
      </c>
      <c r="H18" s="42">
        <f>'Übersicht Schützen'!G3</f>
        <v>206.1</v>
      </c>
      <c r="I18" s="42">
        <f>'Übersicht Schützen'!H3</f>
        <v>207.4</v>
      </c>
      <c r="J18" s="59">
        <f>'Übersicht Schützen'!I3</f>
        <v>206.51666666666668</v>
      </c>
      <c r="K18" s="42">
        <f>SUM(D18:I18)</f>
        <v>1239.1000000000001</v>
      </c>
      <c r="L18" s="42">
        <f>'Übersicht Schützen'!L3</f>
        <v>209.4</v>
      </c>
      <c r="M18" s="42">
        <f>'Übersicht Schützen'!M3</f>
        <v>206</v>
      </c>
      <c r="N18" s="42">
        <f>'Übersicht Schützen'!N3</f>
        <v>204</v>
      </c>
      <c r="O18" s="42">
        <f>'Übersicht Schützen'!O3</f>
        <v>207.5</v>
      </c>
      <c r="P18" s="42">
        <f>'Übersicht Schützen'!P3</f>
        <v>206.5</v>
      </c>
      <c r="Q18" s="42">
        <f>'Übersicht Schützen'!Q3</f>
        <v>0</v>
      </c>
      <c r="R18" s="59">
        <f>IF(Formelhilfe!O10=0,0,'Übersicht Schützen'!R3)</f>
        <v>206.68</v>
      </c>
      <c r="S18" s="42">
        <f t="shared" ref="S18:S52" si="5">SUM(L18:Q18)</f>
        <v>1033.4000000000001</v>
      </c>
      <c r="T18" s="59">
        <f>'Übersicht Schützen'!U3</f>
        <v>206.59090909090909</v>
      </c>
      <c r="U18" s="42">
        <f t="shared" ref="U18:U52" si="6">SUM(K18+S18)</f>
        <v>2272.5</v>
      </c>
      <c r="V18" s="42">
        <f>(U17-U18)*-1</f>
        <v>-22.800000000000182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Baalmann Werner</v>
      </c>
      <c r="C19" s="93" t="str">
        <f>'Übersicht Schützen'!B4</f>
        <v>Eisten</v>
      </c>
      <c r="D19" s="55">
        <f>'Übersicht Schützen'!C4</f>
        <v>208.5</v>
      </c>
      <c r="E19" s="38">
        <f>'Übersicht Schützen'!D4</f>
        <v>206.6</v>
      </c>
      <c r="F19" s="38">
        <f>'Übersicht Schützen'!E4</f>
        <v>206.5</v>
      </c>
      <c r="G19" s="38">
        <f>'Übersicht Schützen'!F4</f>
        <v>202.6</v>
      </c>
      <c r="H19" s="38">
        <f>'Übersicht Schützen'!G4</f>
        <v>206.2</v>
      </c>
      <c r="I19" s="38">
        <f>'Übersicht Schützen'!H4</f>
        <v>207.2</v>
      </c>
      <c r="J19" s="56">
        <f>'Übersicht Schützen'!I4</f>
        <v>206.26666666666668</v>
      </c>
      <c r="K19" s="38">
        <f t="shared" ref="K19:K52" si="7">SUM(D19:I19)</f>
        <v>1237.6000000000001</v>
      </c>
      <c r="L19" s="38">
        <f>'Übersicht Schützen'!L4</f>
        <v>202</v>
      </c>
      <c r="M19" s="38">
        <f>'Übersicht Schützen'!M4</f>
        <v>207.4</v>
      </c>
      <c r="N19" s="38">
        <f>'Übersicht Schützen'!N4</f>
        <v>206</v>
      </c>
      <c r="O19" s="38">
        <f>'Übersicht Schützen'!O4</f>
        <v>207.7</v>
      </c>
      <c r="P19" s="38">
        <f>'Übersicht Schützen'!P4</f>
        <v>208.1</v>
      </c>
      <c r="Q19" s="38">
        <f>'Übersicht Schützen'!Q4</f>
        <v>0</v>
      </c>
      <c r="R19" s="56">
        <v>204.7</v>
      </c>
      <c r="S19" s="38">
        <f t="shared" si="5"/>
        <v>1031.1999999999998</v>
      </c>
      <c r="T19" s="56">
        <f>'Übersicht Schützen'!U4</f>
        <v>206.25454545454548</v>
      </c>
      <c r="U19" s="38">
        <f t="shared" si="6"/>
        <v>2268.8000000000002</v>
      </c>
      <c r="V19" s="38">
        <f t="shared" ref="V19:V46" si="8">(U18-U19)*-1</f>
        <v>-3.6999999999998181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Teepker Karl</v>
      </c>
      <c r="C20" s="94" t="str">
        <f>'Übersicht Schützen'!B5</f>
        <v>Börgermoor</v>
      </c>
      <c r="D20" s="58">
        <f>'Übersicht Schützen'!C5</f>
        <v>207.1</v>
      </c>
      <c r="E20" s="42">
        <f>'Übersicht Schützen'!D5</f>
        <v>206.2</v>
      </c>
      <c r="F20" s="42">
        <f>'Übersicht Schützen'!E5</f>
        <v>202.3</v>
      </c>
      <c r="G20" s="42">
        <f>'Übersicht Schützen'!F5</f>
        <v>207.8</v>
      </c>
      <c r="H20" s="42">
        <f>'Übersicht Schützen'!G5</f>
        <v>206.4</v>
      </c>
      <c r="I20" s="42">
        <f>'Übersicht Schützen'!H5</f>
        <v>203.6</v>
      </c>
      <c r="J20" s="59">
        <f>'Übersicht Schützen'!I5</f>
        <v>205.56666666666663</v>
      </c>
      <c r="K20" s="42">
        <f t="shared" si="7"/>
        <v>1233.3999999999999</v>
      </c>
      <c r="L20" s="42">
        <f>'Übersicht Schützen'!L5</f>
        <v>203.4</v>
      </c>
      <c r="M20" s="42">
        <f>'Übersicht Schützen'!M5</f>
        <v>206.1</v>
      </c>
      <c r="N20" s="42">
        <f>'Übersicht Schützen'!N5</f>
        <v>205.8</v>
      </c>
      <c r="O20" s="42">
        <f>'Übersicht Schützen'!O5</f>
        <v>206.1</v>
      </c>
      <c r="P20" s="42">
        <f>'Übersicht Schützen'!P5</f>
        <v>208.2</v>
      </c>
      <c r="Q20" s="42">
        <f>'Übersicht Schützen'!Q5</f>
        <v>0</v>
      </c>
      <c r="R20" s="59">
        <f>IF(Formelhilfe!O12=0,0,'Übersicht Schützen'!R5)</f>
        <v>205.92</v>
      </c>
      <c r="S20" s="42">
        <f t="shared" si="5"/>
        <v>1029.5999999999999</v>
      </c>
      <c r="T20" s="59">
        <f>'Übersicht Schützen'!U5</f>
        <v>205.72727272727269</v>
      </c>
      <c r="U20" s="42">
        <f t="shared" si="6"/>
        <v>2263</v>
      </c>
      <c r="V20" s="42">
        <f t="shared" si="8"/>
        <v>-5.8000000000001819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van der Lugt Dirk Jan</v>
      </c>
      <c r="C21" s="93" t="str">
        <f>'Übersicht Schützen'!B6</f>
        <v>Sögel</v>
      </c>
      <c r="D21" s="55">
        <f>'Übersicht Schützen'!C6</f>
        <v>204.2</v>
      </c>
      <c r="E21" s="38">
        <f>'Übersicht Schützen'!D6</f>
        <v>206.4</v>
      </c>
      <c r="F21" s="38">
        <f>'Übersicht Schützen'!E6</f>
        <v>200.1</v>
      </c>
      <c r="G21" s="38">
        <f>'Übersicht Schützen'!F6</f>
        <v>196</v>
      </c>
      <c r="H21" s="38">
        <f>'Übersicht Schützen'!G6</f>
        <v>205.7</v>
      </c>
      <c r="I21" s="38">
        <f>'Übersicht Schützen'!H6</f>
        <v>206.5</v>
      </c>
      <c r="J21" s="56">
        <f>'Übersicht Schützen'!I6</f>
        <v>203.15</v>
      </c>
      <c r="K21" s="38">
        <f t="shared" si="7"/>
        <v>1218.9000000000001</v>
      </c>
      <c r="L21" s="38">
        <f>'Übersicht Schützen'!L6</f>
        <v>207.6</v>
      </c>
      <c r="M21" s="38">
        <f>'Übersicht Schützen'!M6</f>
        <v>208.6</v>
      </c>
      <c r="N21" s="38">
        <f>'Übersicht Schützen'!N6</f>
        <v>207.3</v>
      </c>
      <c r="O21" s="38">
        <f>'Übersicht Schützen'!O6</f>
        <v>207.4</v>
      </c>
      <c r="P21" s="38">
        <f>'Übersicht Schützen'!P6</f>
        <v>207.6</v>
      </c>
      <c r="Q21" s="38">
        <f>'Übersicht Schützen'!Q6</f>
        <v>0</v>
      </c>
      <c r="R21" s="56">
        <v>205.45</v>
      </c>
      <c r="S21" s="38">
        <f t="shared" si="5"/>
        <v>1038.5</v>
      </c>
      <c r="T21" s="56">
        <f>'Übersicht Schützen'!U6</f>
        <v>205.21818181818179</v>
      </c>
      <c r="U21" s="38">
        <f t="shared" si="6"/>
        <v>2257.4</v>
      </c>
      <c r="V21" s="38">
        <f t="shared" si="8"/>
        <v>-5.5999999999999091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Dötdmann, Ludger</v>
      </c>
      <c r="C22" s="94" t="str">
        <f>'Übersicht Schützen'!B7</f>
        <v>Sögel</v>
      </c>
      <c r="D22" s="58">
        <f>'Übersicht Schützen'!C7</f>
        <v>204.6</v>
      </c>
      <c r="E22" s="42">
        <f>'Übersicht Schützen'!D7</f>
        <v>207.1</v>
      </c>
      <c r="F22" s="42">
        <f>'Übersicht Schützen'!E7</f>
        <v>204.8</v>
      </c>
      <c r="G22" s="42">
        <f>'Übersicht Schützen'!F7</f>
        <v>200.6</v>
      </c>
      <c r="H22" s="42">
        <f>'Übersicht Schützen'!G7</f>
        <v>204.1</v>
      </c>
      <c r="I22" s="42">
        <f>'Übersicht Schützen'!H7</f>
        <v>205.6</v>
      </c>
      <c r="J22" s="59">
        <f>'Übersicht Schützen'!I7</f>
        <v>204.46666666666667</v>
      </c>
      <c r="K22" s="42">
        <f t="shared" si="7"/>
        <v>1226.8</v>
      </c>
      <c r="L22" s="42">
        <f>'Übersicht Schützen'!L7</f>
        <v>204.6</v>
      </c>
      <c r="M22" s="42">
        <f>'Übersicht Schützen'!M7</f>
        <v>206.3</v>
      </c>
      <c r="N22" s="42">
        <f>'Übersicht Schützen'!N7</f>
        <v>203.8</v>
      </c>
      <c r="O22" s="42">
        <f>'Übersicht Schützen'!O7</f>
        <v>202.5</v>
      </c>
      <c r="P22" s="42">
        <f>'Übersicht Schützen'!P7</f>
        <v>203.2</v>
      </c>
      <c r="Q22" s="42">
        <f>'Übersicht Schützen'!Q7</f>
        <v>0</v>
      </c>
      <c r="R22" s="59">
        <v>208.1</v>
      </c>
      <c r="S22" s="42">
        <f t="shared" si="5"/>
        <v>1020.4000000000001</v>
      </c>
      <c r="T22" s="59">
        <f>'Übersicht Schützen'!U7</f>
        <v>204.29090909090908</v>
      </c>
      <c r="U22" s="42">
        <f t="shared" si="6"/>
        <v>2247.1999999999998</v>
      </c>
      <c r="V22" s="42">
        <f t="shared" si="8"/>
        <v>-10.200000000000273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Ostermann, Franz</v>
      </c>
      <c r="C23" s="93" t="str">
        <f>'Übersicht Schützen'!B8</f>
        <v>Eisten</v>
      </c>
      <c r="D23" s="55">
        <f>'Übersicht Schützen'!C8</f>
        <v>205.7</v>
      </c>
      <c r="E23" s="38">
        <f>'Übersicht Schützen'!D8</f>
        <v>198.8</v>
      </c>
      <c r="F23" s="38">
        <f>'Übersicht Schützen'!E8</f>
        <v>200.5</v>
      </c>
      <c r="G23" s="38">
        <f>'Übersicht Schützen'!F8</f>
        <v>201.7</v>
      </c>
      <c r="H23" s="38">
        <f>'Übersicht Schützen'!G8</f>
        <v>200.7</v>
      </c>
      <c r="I23" s="38">
        <f>'Übersicht Schützen'!H8</f>
        <v>204.9</v>
      </c>
      <c r="J23" s="56">
        <f>'Übersicht Schützen'!I8</f>
        <v>202.05000000000004</v>
      </c>
      <c r="K23" s="38">
        <f t="shared" si="7"/>
        <v>1212.3000000000002</v>
      </c>
      <c r="L23" s="38">
        <f>'Übersicht Schützen'!L8</f>
        <v>203.3</v>
      </c>
      <c r="M23" s="38">
        <f>'Übersicht Schützen'!M8</f>
        <v>203.9</v>
      </c>
      <c r="N23" s="38">
        <f>'Übersicht Schützen'!N8</f>
        <v>205.4</v>
      </c>
      <c r="O23" s="38">
        <f>'Übersicht Schützen'!O8</f>
        <v>211</v>
      </c>
      <c r="P23" s="38">
        <f>'Übersicht Schützen'!P8</f>
        <v>202.1</v>
      </c>
      <c r="Q23" s="38">
        <f>'Übersicht Schützen'!Q8</f>
        <v>0</v>
      </c>
      <c r="R23" s="56">
        <f>IF(Formelhilfe!O15=0,0,'Übersicht Schützen'!R8)</f>
        <v>205.14000000000001</v>
      </c>
      <c r="S23" s="38">
        <f t="shared" si="5"/>
        <v>1025.7</v>
      </c>
      <c r="T23" s="56">
        <f>'Übersicht Schützen'!U8</f>
        <v>203.4545454545455</v>
      </c>
      <c r="U23" s="38">
        <f t="shared" si="6"/>
        <v>2238</v>
      </c>
      <c r="V23" s="38">
        <f t="shared" si="8"/>
        <v>-9.1999999999998181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Schute Helmut</v>
      </c>
      <c r="C24" s="94" t="str">
        <f>'Übersicht Schützen'!B9</f>
        <v>Eisten</v>
      </c>
      <c r="D24" s="58">
        <f>'Übersicht Schützen'!C9</f>
        <v>202.2</v>
      </c>
      <c r="E24" s="42">
        <f>'Übersicht Schützen'!D9</f>
        <v>201.3</v>
      </c>
      <c r="F24" s="42">
        <f>'Übersicht Schützen'!E9</f>
        <v>200</v>
      </c>
      <c r="G24" s="42">
        <f>'Übersicht Schützen'!F9</f>
        <v>199.6</v>
      </c>
      <c r="H24" s="42">
        <f>'Übersicht Schützen'!G9</f>
        <v>203.3</v>
      </c>
      <c r="I24" s="42">
        <f>'Übersicht Schützen'!H9</f>
        <v>201</v>
      </c>
      <c r="J24" s="59">
        <f>'Übersicht Schützen'!I9</f>
        <v>201.23333333333335</v>
      </c>
      <c r="K24" s="42">
        <f t="shared" si="7"/>
        <v>1207.4000000000001</v>
      </c>
      <c r="L24" s="42">
        <f>'Übersicht Schützen'!L9</f>
        <v>203.2</v>
      </c>
      <c r="M24" s="42">
        <f>'Übersicht Schützen'!M9</f>
        <v>203</v>
      </c>
      <c r="N24" s="42">
        <f>'Übersicht Schützen'!N9</f>
        <v>205.39999999999998</v>
      </c>
      <c r="O24" s="42">
        <f>'Übersicht Schützen'!O9</f>
        <v>201.7</v>
      </c>
      <c r="P24" s="42">
        <f>'Übersicht Schützen'!P9</f>
        <v>201.5</v>
      </c>
      <c r="Q24" s="42">
        <f>'Übersicht Schützen'!Q9</f>
        <v>0</v>
      </c>
      <c r="R24" s="59">
        <f>IF(Formelhilfe!O16=0,0,'Übersicht Schützen'!R9)</f>
        <v>202.95999999999998</v>
      </c>
      <c r="S24" s="42">
        <f t="shared" si="5"/>
        <v>1014.8</v>
      </c>
      <c r="T24" s="59">
        <f>'Übersicht Schützen'!U9</f>
        <v>202.0181818181818</v>
      </c>
      <c r="U24" s="42">
        <f t="shared" si="6"/>
        <v>2222.1999999999998</v>
      </c>
      <c r="V24" s="42">
        <f t="shared" si="8"/>
        <v>-15.800000000000182</v>
      </c>
    </row>
    <row r="25" spans="1:22" s="51" customFormat="1" ht="18" customHeight="1" x14ac:dyDescent="0.3">
      <c r="A25" s="43">
        <v>9</v>
      </c>
      <c r="B25" s="54" t="str">
        <f>'Übersicht Schützen'!A10</f>
        <v>Broermann Carl</v>
      </c>
      <c r="C25" s="93" t="str">
        <f>'Übersicht Schützen'!B10</f>
        <v>Werlte</v>
      </c>
      <c r="D25" s="55">
        <f>'Übersicht Schützen'!C10</f>
        <v>202.9</v>
      </c>
      <c r="E25" s="38">
        <f>'Übersicht Schützen'!D10</f>
        <v>201.7</v>
      </c>
      <c r="F25" s="38">
        <f>'Übersicht Schützen'!E10</f>
        <v>198.1</v>
      </c>
      <c r="G25" s="38">
        <f>'Übersicht Schützen'!F10</f>
        <v>205.2</v>
      </c>
      <c r="H25" s="38">
        <f>'Übersicht Schützen'!G10</f>
        <v>200.6</v>
      </c>
      <c r="I25" s="38">
        <f>'Übersicht Schützen'!H10</f>
        <v>195.6</v>
      </c>
      <c r="J25" s="56">
        <f>'Übersicht Schützen'!I10</f>
        <v>200.68333333333337</v>
      </c>
      <c r="K25" s="38">
        <f t="shared" si="7"/>
        <v>1204.1000000000001</v>
      </c>
      <c r="L25" s="38">
        <f>'Übersicht Schützen'!L10</f>
        <v>200.6</v>
      </c>
      <c r="M25" s="38">
        <f>'Übersicht Schützen'!M10</f>
        <v>200</v>
      </c>
      <c r="N25" s="38">
        <f>'Übersicht Schützen'!N10</f>
        <v>205.3</v>
      </c>
      <c r="O25" s="38">
        <f>'Übersicht Schützen'!O10</f>
        <v>201.3</v>
      </c>
      <c r="P25" s="38">
        <f>'Übersicht Schützen'!P10</f>
        <v>206.4</v>
      </c>
      <c r="Q25" s="38">
        <f>'Übersicht Schützen'!Q10</f>
        <v>0</v>
      </c>
      <c r="R25" s="56">
        <v>200.25</v>
      </c>
      <c r="S25" s="38">
        <f t="shared" si="5"/>
        <v>1013.6</v>
      </c>
      <c r="T25" s="56">
        <f>'Übersicht Schützen'!U10</f>
        <v>201.6090909090909</v>
      </c>
      <c r="U25" s="38">
        <f t="shared" si="6"/>
        <v>2217.7000000000003</v>
      </c>
      <c r="V25" s="38">
        <f t="shared" si="8"/>
        <v>-4.4999999999995453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Abeln Bernhard</v>
      </c>
      <c r="C26" s="94" t="str">
        <f>'Übersicht Schützen'!B11</f>
        <v>Werlte</v>
      </c>
      <c r="D26" s="58">
        <f>'Übersicht Schützen'!C11</f>
        <v>195.5</v>
      </c>
      <c r="E26" s="42">
        <f>'Übersicht Schützen'!D11</f>
        <v>199.9</v>
      </c>
      <c r="F26" s="42">
        <f>'Übersicht Schützen'!E11</f>
        <v>196.3</v>
      </c>
      <c r="G26" s="42">
        <f>'Übersicht Schützen'!F11</f>
        <v>202.1</v>
      </c>
      <c r="H26" s="42">
        <f>'Übersicht Schützen'!G11</f>
        <v>206.5</v>
      </c>
      <c r="I26" s="42">
        <f>'Übersicht Schützen'!H11</f>
        <v>194.4</v>
      </c>
      <c r="J26" s="59">
        <f>'Übersicht Schützen'!I11</f>
        <v>199.11666666666667</v>
      </c>
      <c r="K26" s="42">
        <f t="shared" si="7"/>
        <v>1194.7</v>
      </c>
      <c r="L26" s="42">
        <f>'Übersicht Schützen'!L11</f>
        <v>199.9</v>
      </c>
      <c r="M26" s="42">
        <f>'Übersicht Schützen'!M11</f>
        <v>201.8</v>
      </c>
      <c r="N26" s="42">
        <f>'Übersicht Schützen'!N11</f>
        <v>197.89999999999998</v>
      </c>
      <c r="O26" s="42">
        <f>'Übersicht Schützen'!O11</f>
        <v>203.3</v>
      </c>
      <c r="P26" s="42">
        <f>'Übersicht Schützen'!P11</f>
        <v>206.5</v>
      </c>
      <c r="Q26" s="42">
        <f>'Übersicht Schützen'!Q11</f>
        <v>0</v>
      </c>
      <c r="R26" s="59">
        <f>IF(Formelhilfe!O18=0,0,'Übersicht Schützen'!R11)</f>
        <v>201.88000000000002</v>
      </c>
      <c r="S26" s="42">
        <f t="shared" si="5"/>
        <v>1009.4000000000001</v>
      </c>
      <c r="T26" s="59">
        <f>'Übersicht Schützen'!U11</f>
        <v>200.3727272727273</v>
      </c>
      <c r="U26" s="42">
        <f t="shared" si="6"/>
        <v>2204.1000000000004</v>
      </c>
      <c r="V26" s="42">
        <f t="shared" si="8"/>
        <v>-13.599999999999909</v>
      </c>
    </row>
    <row r="27" spans="1:22" s="51" customFormat="1" ht="18" customHeight="1" x14ac:dyDescent="0.3">
      <c r="A27" s="50">
        <v>11</v>
      </c>
      <c r="B27" s="54" t="str">
        <f>'Übersicht Schützen'!A12</f>
        <v>Arlinghaus Paul</v>
      </c>
      <c r="C27" s="93" t="str">
        <f>'Übersicht Schützen'!B12</f>
        <v>Börgermoor</v>
      </c>
      <c r="D27" s="55">
        <f>'Übersicht Schützen'!C12</f>
        <v>200.2</v>
      </c>
      <c r="E27" s="38">
        <f>'Übersicht Schützen'!D12</f>
        <v>200.5</v>
      </c>
      <c r="F27" s="38">
        <f>'Übersicht Schützen'!E12</f>
        <v>206.4</v>
      </c>
      <c r="G27" s="38">
        <f>'Übersicht Schützen'!F12</f>
        <v>198.4</v>
      </c>
      <c r="H27" s="38">
        <f>'Übersicht Schützen'!G12</f>
        <v>207.3</v>
      </c>
      <c r="I27" s="38">
        <f>'Übersicht Schützen'!H12</f>
        <v>200.3</v>
      </c>
      <c r="J27" s="56">
        <f>'Übersicht Schützen'!I12</f>
        <v>202.18333333333331</v>
      </c>
      <c r="K27" s="38">
        <f t="shared" si="7"/>
        <v>1213.0999999999999</v>
      </c>
      <c r="L27" s="38">
        <f>'Übersicht Schützen'!L12</f>
        <v>197.6</v>
      </c>
      <c r="M27" s="38">
        <f>'Übersicht Schützen'!M12</f>
        <v>202.9</v>
      </c>
      <c r="N27" s="38">
        <f>'Übersicht Schützen'!N12</f>
        <v>198.9</v>
      </c>
      <c r="O27" s="38">
        <f>'Übersicht Schützen'!O12</f>
        <v>200</v>
      </c>
      <c r="P27" s="38">
        <f>'Übersicht Schützen'!P12</f>
        <v>187.9</v>
      </c>
      <c r="Q27" s="38">
        <f>'Übersicht Schützen'!Q12</f>
        <v>0</v>
      </c>
      <c r="R27" s="56">
        <v>200.85</v>
      </c>
      <c r="S27" s="38">
        <f t="shared" si="5"/>
        <v>987.3</v>
      </c>
      <c r="T27" s="56">
        <f>'Übersicht Schützen'!U12</f>
        <v>200.03636363636363</v>
      </c>
      <c r="U27" s="38">
        <f t="shared" si="6"/>
        <v>2200.3999999999996</v>
      </c>
      <c r="V27" s="38">
        <f t="shared" si="8"/>
        <v>-3.7000000000007276</v>
      </c>
    </row>
    <row r="28" spans="1:22" s="51" customFormat="1" ht="18" customHeight="1" x14ac:dyDescent="0.3">
      <c r="A28" s="29">
        <v>12</v>
      </c>
      <c r="B28" s="57" t="str">
        <f>'Übersicht Schützen'!A13</f>
        <v>Staggenborg Hans</v>
      </c>
      <c r="C28" s="94" t="str">
        <f>'Übersicht Schützen'!B13</f>
        <v>Werlte</v>
      </c>
      <c r="D28" s="58">
        <f>'Übersicht Schützen'!C13</f>
        <v>201</v>
      </c>
      <c r="E28" s="42">
        <f>'Übersicht Schützen'!D13</f>
        <v>197.3</v>
      </c>
      <c r="F28" s="42">
        <f>'Übersicht Schützen'!E13</f>
        <v>198.1</v>
      </c>
      <c r="G28" s="42">
        <f>'Übersicht Schützen'!F13</f>
        <v>204.6</v>
      </c>
      <c r="H28" s="42">
        <f>'Übersicht Schützen'!G13</f>
        <v>203.6</v>
      </c>
      <c r="I28" s="42">
        <f>'Übersicht Schützen'!H13</f>
        <v>202.5</v>
      </c>
      <c r="J28" s="59">
        <f>'Übersicht Schützen'!I13</f>
        <v>201.18333333333331</v>
      </c>
      <c r="K28" s="42">
        <f t="shared" si="7"/>
        <v>1207.0999999999999</v>
      </c>
      <c r="L28" s="42">
        <f>'Übersicht Schützen'!L13</f>
        <v>186.7</v>
      </c>
      <c r="M28" s="42">
        <f>'Übersicht Schützen'!M13</f>
        <v>201.8</v>
      </c>
      <c r="N28" s="42">
        <f>'Übersicht Schützen'!N13</f>
        <v>198.9</v>
      </c>
      <c r="O28" s="42">
        <f>'Übersicht Schützen'!O13</f>
        <v>200.1</v>
      </c>
      <c r="P28" s="42">
        <f>'Übersicht Schützen'!P13</f>
        <v>205.1</v>
      </c>
      <c r="Q28" s="42">
        <f>'Übersicht Schützen'!Q13</f>
        <v>0</v>
      </c>
      <c r="R28" s="59">
        <v>194.25</v>
      </c>
      <c r="S28" s="42">
        <f t="shared" si="5"/>
        <v>992.6</v>
      </c>
      <c r="T28" s="59">
        <f>'Übersicht Schützen'!U13</f>
        <v>199.97272727272727</v>
      </c>
      <c r="U28" s="42">
        <f t="shared" si="6"/>
        <v>2199.6999999999998</v>
      </c>
      <c r="V28" s="42">
        <f t="shared" si="8"/>
        <v>-0.6999999999998181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Barnowski Paul</v>
      </c>
      <c r="C29" s="93" t="str">
        <f>'Übersicht Schützen'!B14</f>
        <v>Sögel</v>
      </c>
      <c r="D29" s="55">
        <f>'Übersicht Schützen'!C14</f>
        <v>194.9</v>
      </c>
      <c r="E29" s="38">
        <f>'Übersicht Schützen'!D14</f>
        <v>194.9</v>
      </c>
      <c r="F29" s="38">
        <f>'Übersicht Schützen'!E14</f>
        <v>192.6</v>
      </c>
      <c r="G29" s="38">
        <f>'Übersicht Schützen'!F14</f>
        <v>193.3</v>
      </c>
      <c r="H29" s="38">
        <f>'Übersicht Schützen'!G14</f>
        <v>192.9</v>
      </c>
      <c r="I29" s="38">
        <f>'Übersicht Schützen'!H14</f>
        <v>194</v>
      </c>
      <c r="J29" s="56">
        <f>'Übersicht Schützen'!I14</f>
        <v>193.76666666666665</v>
      </c>
      <c r="K29" s="38">
        <f t="shared" si="7"/>
        <v>1162.5999999999999</v>
      </c>
      <c r="L29" s="38">
        <f>'Übersicht Schützen'!L14</f>
        <v>196</v>
      </c>
      <c r="M29" s="38">
        <f>'Übersicht Schützen'!M14</f>
        <v>201.2</v>
      </c>
      <c r="N29" s="38">
        <f>'Übersicht Schützen'!N14</f>
        <v>192.7</v>
      </c>
      <c r="O29" s="38">
        <f>'Übersicht Schützen'!O14</f>
        <v>195.9</v>
      </c>
      <c r="P29" s="38">
        <f>'Übersicht Schützen'!P14</f>
        <v>196.2</v>
      </c>
      <c r="Q29" s="38">
        <f>'Übersicht Schützen'!Q14</f>
        <v>0</v>
      </c>
      <c r="R29" s="56">
        <f>IF(Formelhilfe!O21=0,0,'Übersicht Schützen'!R14)</f>
        <v>196.4</v>
      </c>
      <c r="S29" s="38">
        <f t="shared" si="5"/>
        <v>982</v>
      </c>
      <c r="T29" s="56">
        <f>'Übersicht Schützen'!U14</f>
        <v>194.96363636363637</v>
      </c>
      <c r="U29" s="38">
        <f t="shared" si="6"/>
        <v>2144.6</v>
      </c>
      <c r="V29" s="38">
        <f t="shared" si="8"/>
        <v>-55.099999999999909</v>
      </c>
    </row>
    <row r="30" spans="1:22" s="51" customFormat="1" ht="18" customHeight="1" x14ac:dyDescent="0.3">
      <c r="A30" s="52">
        <v>14</v>
      </c>
      <c r="B30" s="57" t="str">
        <f>'Übersicht Schützen'!A15</f>
        <v>Niermann Hans</v>
      </c>
      <c r="C30" s="94" t="str">
        <f>'Übersicht Schützen'!B15</f>
        <v>Werlte</v>
      </c>
      <c r="D30" s="58">
        <f>'Übersicht Schützen'!C15</f>
        <v>201.9</v>
      </c>
      <c r="E30" s="42">
        <f>'Übersicht Schützen'!D15</f>
        <v>199</v>
      </c>
      <c r="F30" s="42">
        <f>'Übersicht Schützen'!E15</f>
        <v>198.3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199.73333333333335</v>
      </c>
      <c r="K30" s="42">
        <f t="shared" si="7"/>
        <v>599.20000000000005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208.4</v>
      </c>
      <c r="O30" s="42">
        <f>'Übersicht Schützen'!O15</f>
        <v>202.9</v>
      </c>
      <c r="P30" s="42">
        <f>'Übersicht Schützen'!P15</f>
        <v>203.9</v>
      </c>
      <c r="Q30" s="42">
        <f>'Übersicht Schützen'!Q15</f>
        <v>0</v>
      </c>
      <c r="R30" s="59">
        <f>IF(Formelhilfe!O22=0,0,'Übersicht Schützen'!R15)</f>
        <v>205.06666666666669</v>
      </c>
      <c r="S30" s="42">
        <f t="shared" si="5"/>
        <v>615.20000000000005</v>
      </c>
      <c r="T30" s="59">
        <f>'Übersicht Schützen'!U15</f>
        <v>202.4</v>
      </c>
      <c r="U30" s="42">
        <f t="shared" si="6"/>
        <v>1214.4000000000001</v>
      </c>
      <c r="V30" s="42">
        <f t="shared" si="8"/>
        <v>-930.19999999999982</v>
      </c>
    </row>
    <row r="31" spans="1:22" s="51" customFormat="1" ht="18" customHeight="1" x14ac:dyDescent="0.3">
      <c r="A31" s="43">
        <v>15</v>
      </c>
      <c r="B31" s="54" t="str">
        <f>'Übersicht Schützen'!A16</f>
        <v>Bode Hans</v>
      </c>
      <c r="C31" s="93" t="str">
        <f>'Übersicht Schützen'!B16</f>
        <v>Sögel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v>0</v>
      </c>
      <c r="K31" s="38">
        <f t="shared" si="7"/>
        <v>0</v>
      </c>
      <c r="L31" s="38">
        <f>'Übersicht Schützen'!L16</f>
        <v>185</v>
      </c>
      <c r="M31" s="38">
        <f>'Übersicht Schützen'!M16</f>
        <v>190.7</v>
      </c>
      <c r="N31" s="38">
        <f>'Übersicht Schützen'!N16</f>
        <v>188.89999999999998</v>
      </c>
      <c r="O31" s="38">
        <f>'Übersicht Schützen'!O16</f>
        <v>185.9</v>
      </c>
      <c r="P31" s="38">
        <f>'Übersicht Schützen'!P16</f>
        <v>0</v>
      </c>
      <c r="Q31" s="38">
        <f>'Übersicht Schützen'!Q16</f>
        <v>0</v>
      </c>
      <c r="R31" s="56">
        <v>187.85</v>
      </c>
      <c r="S31" s="38">
        <f t="shared" si="5"/>
        <v>750.49999999999989</v>
      </c>
      <c r="T31" s="56">
        <f>'Übersicht Schützen'!U16</f>
        <v>187.62499999999997</v>
      </c>
      <c r="U31" s="38">
        <f t="shared" si="6"/>
        <v>750.49999999999989</v>
      </c>
      <c r="V31" s="38">
        <f t="shared" si="8"/>
        <v>-463.9000000000002</v>
      </c>
    </row>
    <row r="32" spans="1:22" s="51" customFormat="1" ht="18" customHeight="1" x14ac:dyDescent="0.3">
      <c r="A32" s="29">
        <v>16</v>
      </c>
      <c r="B32" s="57" t="str">
        <f>'Übersicht Schützen'!A17</f>
        <v>Robbers Werner</v>
      </c>
      <c r="C32" s="94" t="str">
        <f>'Übersicht Schützen'!B17</f>
        <v>Sögel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v>0</v>
      </c>
      <c r="K32" s="42">
        <f t="shared" si="7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v>0</v>
      </c>
      <c r="S32" s="42">
        <f t="shared" si="5"/>
        <v>0</v>
      </c>
      <c r="T32" s="59">
        <v>0</v>
      </c>
      <c r="U32" s="42">
        <f t="shared" si="6"/>
        <v>0</v>
      </c>
      <c r="V32" s="42">
        <f t="shared" si="8"/>
        <v>-750.49999999999989</v>
      </c>
    </row>
    <row r="33" spans="1:44" s="51" customFormat="1" ht="18" customHeight="1" x14ac:dyDescent="0.3">
      <c r="A33" s="50">
        <v>17</v>
      </c>
      <c r="B33" s="54" t="str">
        <f>'Übersicht Schützen'!A18</f>
        <v>Schütze 6</v>
      </c>
      <c r="C33" s="93" t="str">
        <f>'Übersicht Schützen'!B18</f>
        <v>Sögel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v>0</v>
      </c>
      <c r="K33" s="38">
        <f t="shared" si="7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0</v>
      </c>
      <c r="S33" s="38">
        <f t="shared" si="5"/>
        <v>0</v>
      </c>
      <c r="T33" s="56">
        <v>0</v>
      </c>
      <c r="U33" s="38">
        <f t="shared" si="6"/>
        <v>0</v>
      </c>
      <c r="V33" s="38">
        <f t="shared" si="8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Gerdes, Hans-Jürgen</v>
      </c>
      <c r="C34" s="94" t="str">
        <f>'Übersicht Schützen'!B19</f>
        <v>Eisten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v>0</v>
      </c>
      <c r="K34" s="42">
        <f t="shared" si="7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0</v>
      </c>
      <c r="S34" s="42">
        <f t="shared" si="5"/>
        <v>0</v>
      </c>
      <c r="T34" s="59">
        <v>0</v>
      </c>
      <c r="U34" s="42">
        <f t="shared" si="6"/>
        <v>0</v>
      </c>
      <c r="V34" s="42">
        <f t="shared" si="8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12</v>
      </c>
      <c r="C35" s="93" t="str">
        <f>'Übersicht Schützen'!B20</f>
        <v>Eisten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v>0</v>
      </c>
      <c r="K35" s="38">
        <f t="shared" si="7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v>0</v>
      </c>
      <c r="S35" s="38">
        <f t="shared" si="5"/>
        <v>0</v>
      </c>
      <c r="T35" s="56">
        <v>0</v>
      </c>
      <c r="U35" s="38">
        <f t="shared" si="6"/>
        <v>0</v>
      </c>
      <c r="V35" s="38">
        <f t="shared" si="8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Rolfes Bernhard</v>
      </c>
      <c r="C36" s="94" t="str">
        <f>'Übersicht Schützen'!B21</f>
        <v>Werlte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v>0</v>
      </c>
      <c r="K36" s="42">
        <f t="shared" si="7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5"/>
        <v>0</v>
      </c>
      <c r="T36" s="59">
        <v>0</v>
      </c>
      <c r="U36" s="42">
        <f t="shared" si="6"/>
        <v>0</v>
      </c>
      <c r="V36" s="42">
        <f t="shared" si="8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18</v>
      </c>
      <c r="C37" s="93" t="str">
        <f>'Übersicht Schützen'!B22</f>
        <v>Werlte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v>0</v>
      </c>
      <c r="K37" s="38">
        <f t="shared" si="7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v>0</v>
      </c>
      <c r="S37" s="38">
        <f t="shared" si="5"/>
        <v>0</v>
      </c>
      <c r="T37" s="56">
        <v>0</v>
      </c>
      <c r="U37" s="38">
        <f t="shared" si="6"/>
        <v>0</v>
      </c>
      <c r="V37" s="38">
        <f t="shared" si="8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Hörmeyer Georg</v>
      </c>
      <c r="C38" s="94" t="str">
        <f>'Übersicht Schützen'!B23</f>
        <v>Börgermoor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v>0</v>
      </c>
      <c r="K38" s="42">
        <f t="shared" si="7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v>0</v>
      </c>
      <c r="S38" s="42">
        <f t="shared" si="5"/>
        <v>0</v>
      </c>
      <c r="T38" s="59"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3" t="str">
        <f>'Übersicht Schützen'!B24</f>
        <v>Börgermoor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v>0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5"/>
        <v>0</v>
      </c>
      <c r="T39" s="56"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4" t="str">
        <f>'Übersicht Schützen'!B25</f>
        <v>Börgermoor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5"/>
        <v>0</v>
      </c>
      <c r="T40" s="59">
        <v>0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3" t="str">
        <f>'Übersicht Schützen'!B26</f>
        <v>Mannschaft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5"/>
        <v>0</v>
      </c>
      <c r="T41" s="56"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4" t="str">
        <f>'Übersicht Schützen'!B27</f>
        <v>Mannschaft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5"/>
        <v>0</v>
      </c>
      <c r="T42" s="59"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3" t="str">
        <f>'Übersicht Schützen'!B28</f>
        <v>Mannschaft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5"/>
        <v>0</v>
      </c>
      <c r="T43" s="56"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4" t="str">
        <f>'Übersicht Schützen'!B29</f>
        <v>Mannschaft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3" t="str">
        <f>'Übersicht Schützen'!B30</f>
        <v>Mannschaft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Mannschaft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Mannschaft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Mannschaft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202.93571428571431</v>
      </c>
      <c r="E54" s="36">
        <f>SUM(E17:E52)/Formelhilfe!C45</f>
        <v>202.44285714285715</v>
      </c>
      <c r="F54" s="36">
        <f>SUM(F17:F52)/Formelhilfe!D45</f>
        <v>201.32857142857142</v>
      </c>
      <c r="G54" s="36">
        <f>SUM(G17:G52)/Formelhilfe!E45</f>
        <v>202.25384615384613</v>
      </c>
      <c r="H54" s="36">
        <f>SUM(H17:H52)/Formelhilfe!F45</f>
        <v>204.19230769230768</v>
      </c>
      <c r="I54" s="36">
        <f>SUM(I17:I52)/Formelhilfe!G45</f>
        <v>202.35384615384618</v>
      </c>
      <c r="J54" s="37">
        <f>AVERAGE(J17:J52)</f>
        <v>78.738425925925938</v>
      </c>
      <c r="K54" s="37">
        <f>AVERAGE(K17:K52)</f>
        <v>455.78611111111121</v>
      </c>
      <c r="L54" s="36">
        <f>SUM(L17:L52)/Formelhilfe!I45</f>
        <v>200.65</v>
      </c>
      <c r="M54" s="36">
        <f>SUM(M17:M52)/Formelhilfe!J45</f>
        <v>203.35</v>
      </c>
      <c r="N54" s="36">
        <f>SUM(N17:N52)/Formelhilfe!K45</f>
        <v>202.54666666666665</v>
      </c>
      <c r="O54" s="36">
        <f>SUM(O17:O52)/Formelhilfe!L45</f>
        <v>202.7466666666667</v>
      </c>
      <c r="P54" s="36">
        <f>SUM(P17:P52)/Formelhilfe!M45</f>
        <v>203.72142857142856</v>
      </c>
      <c r="Q54" s="36" t="e">
        <f>SUM(Q17:Q52)/Formelhilfe!N45</f>
        <v>#DIV/0!</v>
      </c>
      <c r="R54" s="37">
        <f>AVERAGE(R17:R52)</f>
        <v>84.282129629629623</v>
      </c>
      <c r="S54" s="37">
        <f>AVERAGE(S17:S52)</f>
        <v>405.20833333333331</v>
      </c>
      <c r="T54" s="37">
        <f>AVERAGE(T17:T52)</f>
        <v>84.144381313131319</v>
      </c>
      <c r="U54" s="119">
        <f>(K54+S54)</f>
        <v>860.99444444444453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t9Ak8+DY2w203oUeZATsNnxAQwS0ReFZwCGwQLinEiW+onGkQY7XeBvWUwSKk7hn1hX3wZQINW6IagFJxHDAaw==" saltValue="1aNAgmK9xIr7VeTc0qbTz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Übersicht!N4</f>
        <v>Börgermoor</v>
      </c>
      <c r="X1" s="183"/>
    </row>
    <row r="2" spans="1:27" x14ac:dyDescent="0.3">
      <c r="A2" s="108">
        <v>1</v>
      </c>
      <c r="B2" s="64" t="str">
        <f>'Wettkampf 1'!B2</f>
        <v>Sögel</v>
      </c>
      <c r="C2" s="72"/>
      <c r="D2" s="73">
        <f>G46</f>
        <v>603.79999999999995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Übersicht!N3</f>
        <v>19.02.</v>
      </c>
      <c r="X2" s="183"/>
    </row>
    <row r="3" spans="1:27" x14ac:dyDescent="0.3">
      <c r="A3" s="108">
        <v>2</v>
      </c>
      <c r="B3" s="64" t="str">
        <f>'Wettkampf 1'!B3</f>
        <v>Eisten</v>
      </c>
      <c r="C3" s="72"/>
      <c r="D3" s="73">
        <f>I46</f>
        <v>616.79999999999995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C4" s="72"/>
      <c r="D4" s="73">
        <f>K46</f>
        <v>612.6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C5" s="72"/>
      <c r="D5" s="73">
        <f>M46</f>
        <v>614.20000000000005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123</v>
      </c>
      <c r="X5" s="179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136</v>
      </c>
      <c r="X6" s="182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123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151">
        <v>192.7</v>
      </c>
      <c r="E10" s="152"/>
      <c r="F10" s="68">
        <f>IF(E10="x","0",D10)</f>
        <v>192.7</v>
      </c>
      <c r="G10" s="69">
        <f>IF(C10=$B$2,F10,0)</f>
        <v>192.7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3">
        <v>94.4</v>
      </c>
      <c r="V10" s="153">
        <v>98.3</v>
      </c>
      <c r="W10" s="153"/>
      <c r="X10" s="88">
        <f>U10+V10+W10</f>
        <v>192.7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151">
        <v>188.89999999999998</v>
      </c>
      <c r="E11" s="152"/>
      <c r="F11" s="68">
        <f t="shared" ref="F11:F45" si="0">IF(E11="x","0",D11)</f>
        <v>188.89999999999998</v>
      </c>
      <c r="G11" s="69">
        <f t="shared" ref="G11:G45" si="1">IF(C11=$B$2,F11,0)</f>
        <v>188.89999999999998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4">
        <v>93.6</v>
      </c>
      <c r="V11" s="154">
        <v>95.3</v>
      </c>
      <c r="W11" s="154"/>
      <c r="X11" s="89">
        <f t="shared" ref="X11:X45" si="13">U11+V11+W11</f>
        <v>188.89999999999998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151">
        <v>0</v>
      </c>
      <c r="E12" s="152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4"/>
      <c r="V12" s="154"/>
      <c r="W12" s="154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151">
        <v>207.3</v>
      </c>
      <c r="E13" s="152"/>
      <c r="F13" s="68">
        <f t="shared" si="0"/>
        <v>207.3</v>
      </c>
      <c r="G13" s="69">
        <f t="shared" si="1"/>
        <v>207.3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4">
        <v>103.8</v>
      </c>
      <c r="V13" s="154">
        <v>103.5</v>
      </c>
      <c r="W13" s="154"/>
      <c r="X13" s="89">
        <f t="shared" si="13"/>
        <v>207.3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151">
        <v>203.8</v>
      </c>
      <c r="E14" s="152" t="s">
        <v>70</v>
      </c>
      <c r="F14" s="68">
        <f t="shared" si="0"/>
        <v>203.8</v>
      </c>
      <c r="G14" s="69">
        <f t="shared" si="1"/>
        <v>203.8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4">
        <v>103.1</v>
      </c>
      <c r="V14" s="154">
        <v>100.7</v>
      </c>
      <c r="W14" s="154"/>
      <c r="X14" s="89">
        <f t="shared" si="13"/>
        <v>203.8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151">
        <v>0</v>
      </c>
      <c r="E15" s="152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4"/>
      <c r="V15" s="154"/>
      <c r="W15" s="154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151">
        <v>206</v>
      </c>
      <c r="E16" s="152"/>
      <c r="F16" s="68">
        <f t="shared" si="0"/>
        <v>206</v>
      </c>
      <c r="G16" s="69">
        <f t="shared" si="1"/>
        <v>0</v>
      </c>
      <c r="H16" s="69">
        <f t="shared" si="2"/>
        <v>0</v>
      </c>
      <c r="I16" s="69">
        <f t="shared" si="3"/>
        <v>206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4">
        <v>102.3</v>
      </c>
      <c r="V16" s="154">
        <v>103.7</v>
      </c>
      <c r="W16" s="154"/>
      <c r="X16" s="89">
        <f t="shared" si="13"/>
        <v>206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151">
        <v>204</v>
      </c>
      <c r="E17" s="152"/>
      <c r="F17" s="68">
        <f t="shared" si="0"/>
        <v>204</v>
      </c>
      <c r="G17" s="69">
        <f t="shared" si="1"/>
        <v>0</v>
      </c>
      <c r="H17" s="69">
        <f t="shared" si="2"/>
        <v>0</v>
      </c>
      <c r="I17" s="69">
        <f t="shared" si="3"/>
        <v>204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4">
        <v>100</v>
      </c>
      <c r="V17" s="154">
        <v>104</v>
      </c>
      <c r="W17" s="154"/>
      <c r="X17" s="89">
        <f t="shared" si="13"/>
        <v>204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151">
        <v>0</v>
      </c>
      <c r="E18" s="152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4"/>
      <c r="V18" s="154"/>
      <c r="W18" s="154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151">
        <v>205.39999999999998</v>
      </c>
      <c r="E19" s="152"/>
      <c r="F19" s="68">
        <f t="shared" si="0"/>
        <v>205.39999999999998</v>
      </c>
      <c r="G19" s="69">
        <f t="shared" si="1"/>
        <v>0</v>
      </c>
      <c r="H19" s="69">
        <f t="shared" si="2"/>
        <v>0</v>
      </c>
      <c r="I19" s="69">
        <f t="shared" si="3"/>
        <v>205.39999999999998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4">
        <v>101.3</v>
      </c>
      <c r="V19" s="154">
        <v>104.1</v>
      </c>
      <c r="W19" s="154"/>
      <c r="X19" s="89">
        <f t="shared" si="13"/>
        <v>205.39999999999998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151">
        <v>205.4</v>
      </c>
      <c r="E20" s="152" t="s">
        <v>70</v>
      </c>
      <c r="F20" s="68">
        <f t="shared" si="0"/>
        <v>205.4</v>
      </c>
      <c r="G20" s="69">
        <f t="shared" si="1"/>
        <v>0</v>
      </c>
      <c r="H20" s="69">
        <f t="shared" si="2"/>
        <v>0</v>
      </c>
      <c r="I20" s="69">
        <f t="shared" si="3"/>
        <v>205.4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4">
        <v>103.4</v>
      </c>
      <c r="V20" s="154">
        <v>102</v>
      </c>
      <c r="W20" s="154"/>
      <c r="X20" s="89">
        <f t="shared" si="13"/>
        <v>205.4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151">
        <v>0</v>
      </c>
      <c r="E21" s="152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4"/>
      <c r="V21" s="154"/>
      <c r="W21" s="154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151">
        <v>205.3</v>
      </c>
      <c r="E22" s="152"/>
      <c r="F22" s="68">
        <f t="shared" si="0"/>
        <v>205.3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4">
        <v>101.9</v>
      </c>
      <c r="V22" s="154">
        <v>103.4</v>
      </c>
      <c r="W22" s="154"/>
      <c r="X22" s="89">
        <f t="shared" si="13"/>
        <v>205.3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151">
        <v>208.4</v>
      </c>
      <c r="E23" s="152"/>
      <c r="F23" s="68">
        <f t="shared" si="0"/>
        <v>208.4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208.4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4">
        <v>103.5</v>
      </c>
      <c r="V23" s="154">
        <v>104.9</v>
      </c>
      <c r="W23" s="154"/>
      <c r="X23" s="89">
        <f t="shared" si="13"/>
        <v>208.4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151">
        <v>0</v>
      </c>
      <c r="E24" s="152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4"/>
      <c r="V24" s="154"/>
      <c r="W24" s="154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151">
        <v>198.9</v>
      </c>
      <c r="E25" s="152"/>
      <c r="F25" s="68">
        <f t="shared" si="0"/>
        <v>198.9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198.9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4">
        <v>98.5</v>
      </c>
      <c r="V25" s="154">
        <v>100.4</v>
      </c>
      <c r="W25" s="154"/>
      <c r="X25" s="89">
        <f t="shared" si="13"/>
        <v>198.9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151">
        <v>197.89999999999998</v>
      </c>
      <c r="E26" s="152" t="s">
        <v>70</v>
      </c>
      <c r="F26" s="68">
        <f t="shared" si="0"/>
        <v>197.89999999999998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197.89999999999998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4">
        <v>97.8</v>
      </c>
      <c r="V26" s="154">
        <v>100.1</v>
      </c>
      <c r="W26" s="154"/>
      <c r="X26" s="89">
        <f t="shared" si="13"/>
        <v>197.89999999999998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151">
        <v>0</v>
      </c>
      <c r="E27" s="152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4"/>
      <c r="V27" s="154"/>
      <c r="W27" s="154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151">
        <v>198.9</v>
      </c>
      <c r="E28" s="152"/>
      <c r="F28" s="68">
        <f t="shared" si="0"/>
        <v>198.9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198.9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4">
        <v>98.7</v>
      </c>
      <c r="V28" s="154">
        <v>100.2</v>
      </c>
      <c r="W28" s="154"/>
      <c r="X28" s="89">
        <f t="shared" si="13"/>
        <v>198.9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151">
        <v>0</v>
      </c>
      <c r="E29" s="152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4"/>
      <c r="V29" s="154"/>
      <c r="W29" s="154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151">
        <v>209.5</v>
      </c>
      <c r="E30" s="152" t="s">
        <v>70</v>
      </c>
      <c r="F30" s="68">
        <f t="shared" si="0"/>
        <v>209.5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209.5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4">
        <v>104.6</v>
      </c>
      <c r="V30" s="154">
        <v>104.9</v>
      </c>
      <c r="W30" s="154"/>
      <c r="X30" s="89">
        <f t="shared" si="13"/>
        <v>209.5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151">
        <v>205.8</v>
      </c>
      <c r="E31" s="152"/>
      <c r="F31" s="68">
        <f t="shared" si="0"/>
        <v>205.8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4">
        <v>104.1</v>
      </c>
      <c r="V31" s="154">
        <v>101.7</v>
      </c>
      <c r="W31" s="154"/>
      <c r="X31" s="89">
        <f t="shared" si="13"/>
        <v>205.8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151"/>
      <c r="E32" s="152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4"/>
      <c r="V32" s="154"/>
      <c r="W32" s="154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4"/>
      <c r="V33" s="154"/>
      <c r="W33" s="154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151"/>
      <c r="E34" s="152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4"/>
      <c r="V34" s="154"/>
      <c r="W34" s="154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151"/>
      <c r="E35" s="152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4"/>
      <c r="V35" s="154"/>
      <c r="W35" s="154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151"/>
      <c r="E36" s="15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4"/>
      <c r="V36" s="154"/>
      <c r="W36" s="154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151"/>
      <c r="E37" s="152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4"/>
      <c r="V37" s="154"/>
      <c r="W37" s="154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151"/>
      <c r="E38" s="15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4"/>
      <c r="V38" s="154"/>
      <c r="W38" s="154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151"/>
      <c r="E39" s="152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4"/>
      <c r="V39" s="154"/>
      <c r="W39" s="154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1"/>
      <c r="E40" s="15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4"/>
      <c r="V40" s="154"/>
      <c r="W40" s="154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1"/>
      <c r="E41" s="15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4"/>
      <c r="V41" s="154"/>
      <c r="W41" s="154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1"/>
      <c r="E42" s="15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4"/>
      <c r="V42" s="154"/>
      <c r="W42" s="154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4"/>
      <c r="V43" s="154"/>
      <c r="W43" s="154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1"/>
      <c r="E44" s="152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4"/>
      <c r="V44" s="154"/>
      <c r="W44" s="154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1"/>
      <c r="E45" s="152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4"/>
      <c r="V45" s="154"/>
      <c r="W45" s="154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603.79999999999995</v>
      </c>
      <c r="H46" s="69">
        <f>SUM(H10:H45)</f>
        <v>3</v>
      </c>
      <c r="I46" s="69">
        <f>LARGE(I10:I45,1)+LARGE(I10:I45,2)+LARGE(I10:I45,3)</f>
        <v>616.79999999999995</v>
      </c>
      <c r="J46" s="69">
        <f>SUM(J10:J45)</f>
        <v>4</v>
      </c>
      <c r="K46" s="69">
        <f>LARGE(K10:K45,1)+LARGE(K10:K45,2)+LARGE(K10:K45,3)</f>
        <v>612.6</v>
      </c>
      <c r="L46" s="69">
        <f>SUM(L10:L45)</f>
        <v>3</v>
      </c>
      <c r="M46" s="69">
        <f>LARGE(M10:M45,1)+LARGE(M10:M45,2)+LARGE(M10:M45,3)</f>
        <v>614.20000000000005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44ULtr+zUjxGdlG5rHmz8pXpld0HtNRxS6b75sWFTSD6EHs5XBVz5MOWLfQokO/Q2nGsULZAz+w2NjsJ+zEaYw==" saltValue="MTpcoHqDfiFmFo55+AKQI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1" workbookViewId="0">
      <selection activeCell="V31" sqref="V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Übersicht!O4</f>
        <v>Werlte</v>
      </c>
      <c r="X1" s="183"/>
    </row>
    <row r="2" spans="1:27" x14ac:dyDescent="0.3">
      <c r="A2" s="108">
        <v>1</v>
      </c>
      <c r="B2" s="64" t="str">
        <f>'Wettkampf 1'!B2</f>
        <v>Sögel</v>
      </c>
      <c r="C2" s="72"/>
      <c r="D2" s="73">
        <f>G46</f>
        <v>605.79999999999995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Übersicht!O3</f>
        <v>05.03.</v>
      </c>
      <c r="X2" s="183"/>
    </row>
    <row r="3" spans="1:27" x14ac:dyDescent="0.3">
      <c r="A3" s="108">
        <v>2</v>
      </c>
      <c r="B3" s="64" t="str">
        <f>'Wettkampf 1'!B3</f>
        <v>Eisten</v>
      </c>
      <c r="C3" s="72"/>
      <c r="D3" s="73">
        <f>I46</f>
        <v>626.20000000000005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C4" s="72"/>
      <c r="D4" s="73">
        <f>K46</f>
        <v>607.5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C5" s="72"/>
      <c r="D5" s="73">
        <f>M46</f>
        <v>614</v>
      </c>
      <c r="E5" s="112" t="str">
        <f>IF(N46&gt;4,"Es sind zu viele Schützen in Wertung!"," ")</f>
        <v xml:space="preserve"> </v>
      </c>
      <c r="U5" s="76"/>
      <c r="V5" s="109" t="s">
        <v>50</v>
      </c>
      <c r="W5" s="190" t="s">
        <v>137</v>
      </c>
      <c r="X5" s="191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9" t="s">
        <v>128</v>
      </c>
      <c r="X6" s="189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7" t="s">
        <v>137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155">
        <v>195.9</v>
      </c>
      <c r="E10" s="156"/>
      <c r="F10" s="68">
        <f>IF(E10="x","0",D10)</f>
        <v>195.9</v>
      </c>
      <c r="G10" s="69">
        <f>IF(C10=$B$2,F10,0)</f>
        <v>195.9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7">
        <v>96.7</v>
      </c>
      <c r="V10" s="157">
        <v>99.2</v>
      </c>
      <c r="W10" s="157"/>
      <c r="X10" s="88">
        <f>U10+V10+W10</f>
        <v>195.9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155">
        <v>185.9</v>
      </c>
      <c r="E11" s="156"/>
      <c r="F11" s="68">
        <f t="shared" ref="F11:F45" si="0">IF(E11="x","0",D11)</f>
        <v>185.9</v>
      </c>
      <c r="G11" s="69">
        <f t="shared" ref="G11:G45" si="1">IF(C11=$B$2,F11,0)</f>
        <v>185.9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8">
        <v>92.2</v>
      </c>
      <c r="V11" s="158">
        <v>93.7</v>
      </c>
      <c r="W11" s="158"/>
      <c r="X11" s="89">
        <f t="shared" ref="X11:X45" si="13">U11+V11+W11</f>
        <v>185.9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155"/>
      <c r="E12" s="156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8"/>
      <c r="V12" s="158"/>
      <c r="W12" s="158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155">
        <v>207.4</v>
      </c>
      <c r="E13" s="156"/>
      <c r="F13" s="68">
        <f t="shared" si="0"/>
        <v>207.4</v>
      </c>
      <c r="G13" s="69">
        <f t="shared" si="1"/>
        <v>207.4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8">
        <v>104.7</v>
      </c>
      <c r="V13" s="158">
        <v>102.7</v>
      </c>
      <c r="W13" s="158"/>
      <c r="X13" s="89">
        <f t="shared" si="13"/>
        <v>207.4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155">
        <v>202.5</v>
      </c>
      <c r="E14" s="156"/>
      <c r="F14" s="68">
        <f t="shared" si="0"/>
        <v>202.5</v>
      </c>
      <c r="G14" s="69">
        <f t="shared" si="1"/>
        <v>202.5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8">
        <v>102</v>
      </c>
      <c r="V14" s="158">
        <v>100.7</v>
      </c>
      <c r="W14" s="158"/>
      <c r="X14" s="89">
        <f t="shared" si="13"/>
        <v>202.7</v>
      </c>
      <c r="Y14" s="70">
        <f t="shared" si="14"/>
        <v>0</v>
      </c>
      <c r="Z14" s="70">
        <f t="shared" si="15"/>
        <v>1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155"/>
      <c r="E15" s="156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8"/>
      <c r="V15" s="158"/>
      <c r="W15" s="158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155">
        <v>207.7</v>
      </c>
      <c r="E16" s="156"/>
      <c r="F16" s="68">
        <f t="shared" si="0"/>
        <v>207.7</v>
      </c>
      <c r="G16" s="69">
        <f t="shared" si="1"/>
        <v>0</v>
      </c>
      <c r="H16" s="69">
        <f t="shared" si="2"/>
        <v>0</v>
      </c>
      <c r="I16" s="69">
        <f t="shared" si="3"/>
        <v>207.7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8">
        <v>103.7</v>
      </c>
      <c r="V16" s="158">
        <v>104</v>
      </c>
      <c r="W16" s="158"/>
      <c r="X16" s="89">
        <f t="shared" si="13"/>
        <v>207.7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155">
        <v>207.5</v>
      </c>
      <c r="E17" s="156"/>
      <c r="F17" s="68">
        <f t="shared" si="0"/>
        <v>207.5</v>
      </c>
      <c r="G17" s="69">
        <f t="shared" si="1"/>
        <v>0</v>
      </c>
      <c r="H17" s="69">
        <f t="shared" si="2"/>
        <v>0</v>
      </c>
      <c r="I17" s="69">
        <f t="shared" si="3"/>
        <v>207.5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8">
        <v>104</v>
      </c>
      <c r="V17" s="158">
        <v>103.5</v>
      </c>
      <c r="W17" s="158"/>
      <c r="X17" s="89">
        <f t="shared" si="13"/>
        <v>207.5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155"/>
      <c r="E18" s="156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8"/>
      <c r="V18" s="158"/>
      <c r="W18" s="158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155">
        <v>201.7</v>
      </c>
      <c r="E19" s="156"/>
      <c r="F19" s="68">
        <f t="shared" si="0"/>
        <v>201.7</v>
      </c>
      <c r="G19" s="69">
        <f t="shared" si="1"/>
        <v>0</v>
      </c>
      <c r="H19" s="69">
        <f t="shared" si="2"/>
        <v>0</v>
      </c>
      <c r="I19" s="69">
        <f t="shared" si="3"/>
        <v>201.7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8">
        <v>100.1</v>
      </c>
      <c r="V19" s="158">
        <v>101.6</v>
      </c>
      <c r="W19" s="158"/>
      <c r="X19" s="89">
        <f t="shared" si="13"/>
        <v>201.7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155">
        <v>211</v>
      </c>
      <c r="E20" s="156"/>
      <c r="F20" s="68">
        <f t="shared" si="0"/>
        <v>211</v>
      </c>
      <c r="G20" s="69">
        <f t="shared" si="1"/>
        <v>0</v>
      </c>
      <c r="H20" s="69">
        <f t="shared" si="2"/>
        <v>0</v>
      </c>
      <c r="I20" s="69">
        <f t="shared" si="3"/>
        <v>211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8">
        <v>105.6</v>
      </c>
      <c r="V20" s="158">
        <v>105.4</v>
      </c>
      <c r="W20" s="158"/>
      <c r="X20" s="89">
        <f t="shared" si="13"/>
        <v>211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155"/>
      <c r="E21" s="156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8"/>
      <c r="V21" s="158"/>
      <c r="W21" s="158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155">
        <v>201.3</v>
      </c>
      <c r="E22" s="156"/>
      <c r="F22" s="68">
        <f t="shared" si="0"/>
        <v>201.3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201.3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8">
        <v>103</v>
      </c>
      <c r="V22" s="158">
        <v>98.3</v>
      </c>
      <c r="W22" s="158"/>
      <c r="X22" s="89">
        <f t="shared" si="13"/>
        <v>201.3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155">
        <v>202.9</v>
      </c>
      <c r="E23" s="156"/>
      <c r="F23" s="68">
        <f t="shared" si="0"/>
        <v>202.9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202.9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8">
        <v>101.7</v>
      </c>
      <c r="V23" s="158">
        <v>101.2</v>
      </c>
      <c r="W23" s="158"/>
      <c r="X23" s="89">
        <f t="shared" si="13"/>
        <v>202.9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155"/>
      <c r="E24" s="156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8"/>
      <c r="V24" s="158"/>
      <c r="W24" s="158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155">
        <v>200.1</v>
      </c>
      <c r="E25" s="156"/>
      <c r="F25" s="68">
        <f t="shared" si="0"/>
        <v>200.1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200.1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8">
        <v>98.9</v>
      </c>
      <c r="V25" s="158">
        <v>101.2</v>
      </c>
      <c r="W25" s="158"/>
      <c r="X25" s="89">
        <f t="shared" si="13"/>
        <v>200.10000000000002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155">
        <v>203.3</v>
      </c>
      <c r="E26" s="156"/>
      <c r="F26" s="68">
        <f t="shared" si="0"/>
        <v>203.3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8">
        <v>102</v>
      </c>
      <c r="V26" s="158">
        <v>101.3</v>
      </c>
      <c r="W26" s="158"/>
      <c r="X26" s="89">
        <f t="shared" si="13"/>
        <v>203.3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155"/>
      <c r="E27" s="156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8"/>
      <c r="V27" s="158"/>
      <c r="W27" s="158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155">
        <v>200</v>
      </c>
      <c r="E28" s="156"/>
      <c r="F28" s="68">
        <f t="shared" si="0"/>
        <v>200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200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8">
        <v>98.9</v>
      </c>
      <c r="V28" s="158">
        <v>101.1</v>
      </c>
      <c r="W28" s="158"/>
      <c r="X28" s="89">
        <f t="shared" si="13"/>
        <v>200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155"/>
      <c r="E29" s="156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8"/>
      <c r="V29" s="158"/>
      <c r="W29" s="158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155">
        <v>207.9</v>
      </c>
      <c r="E30" s="156"/>
      <c r="F30" s="68">
        <f t="shared" si="0"/>
        <v>207.9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207.9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8">
        <v>103.2</v>
      </c>
      <c r="V30" s="158">
        <v>104.7</v>
      </c>
      <c r="W30" s="158"/>
      <c r="X30" s="89">
        <f t="shared" si="13"/>
        <v>207.9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155">
        <v>206.1</v>
      </c>
      <c r="E31" s="156"/>
      <c r="F31" s="68">
        <f t="shared" si="0"/>
        <v>206.1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206.1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8">
        <v>102.6</v>
      </c>
      <c r="V31" s="158">
        <v>103.5</v>
      </c>
      <c r="W31" s="158"/>
      <c r="X31" s="89">
        <f t="shared" si="13"/>
        <v>206.1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155"/>
      <c r="E32" s="156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8"/>
      <c r="V32" s="158"/>
      <c r="W32" s="158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155"/>
      <c r="E33" s="156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8"/>
      <c r="V33" s="158"/>
      <c r="W33" s="158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155"/>
      <c r="E34" s="156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8"/>
      <c r="V34" s="158"/>
      <c r="W34" s="158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155"/>
      <c r="E35" s="156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8"/>
      <c r="V35" s="158"/>
      <c r="W35" s="158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155"/>
      <c r="E36" s="156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8"/>
      <c r="V36" s="158"/>
      <c r="W36" s="158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155"/>
      <c r="E37" s="156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8"/>
      <c r="V37" s="158"/>
      <c r="W37" s="158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155"/>
      <c r="E38" s="156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8"/>
      <c r="V38" s="158"/>
      <c r="W38" s="158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155"/>
      <c r="E39" s="156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8"/>
      <c r="V39" s="158"/>
      <c r="W39" s="158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5"/>
      <c r="E40" s="156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8"/>
      <c r="V40" s="158"/>
      <c r="W40" s="158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5"/>
      <c r="E41" s="156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8"/>
      <c r="V41" s="158"/>
      <c r="W41" s="158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5"/>
      <c r="E42" s="156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8"/>
      <c r="V42" s="158"/>
      <c r="W42" s="158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5"/>
      <c r="E43" s="156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8"/>
      <c r="V43" s="158"/>
      <c r="W43" s="158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5"/>
      <c r="E44" s="156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8"/>
      <c r="V44" s="158"/>
      <c r="W44" s="158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5"/>
      <c r="E45" s="156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8"/>
      <c r="V45" s="158"/>
      <c r="W45" s="158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605.79999999999995</v>
      </c>
      <c r="H46" s="69">
        <f>SUM(H10:H45)</f>
        <v>4</v>
      </c>
      <c r="I46" s="69">
        <f>LARGE(I10:I45,1)+LARGE(I10:I45,2)+LARGE(I10:I45,3)</f>
        <v>626.20000000000005</v>
      </c>
      <c r="J46" s="69">
        <f>SUM(J10:J45)</f>
        <v>4</v>
      </c>
      <c r="K46" s="69">
        <f>LARGE(K10:K45,1)+LARGE(K10:K45,2)+LARGE(K10:K45,3)</f>
        <v>607.5</v>
      </c>
      <c r="L46" s="69">
        <f>SUM(L10:L45)</f>
        <v>4</v>
      </c>
      <c r="M46" s="69">
        <f>LARGE(M10:M45,1)+LARGE(M10:M45,2)+LARGE(M10:M45,3)</f>
        <v>614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+B8SITlsK43/G4Rcn+by70ivOG0IFM+lQcZ1fOhCmXtam5qmkDtoWL1G19oe++1okhNLLEyXomubNn/fm0EbjQ==" saltValue="9IC9aqcxVPskYTdWDJa/k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1" workbookViewId="0">
      <selection activeCell="V31" sqref="V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Übersicht!P4</f>
        <v>Börgermoor</v>
      </c>
      <c r="X1" s="183"/>
    </row>
    <row r="2" spans="1:27" x14ac:dyDescent="0.3">
      <c r="A2" s="108">
        <v>1</v>
      </c>
      <c r="B2" s="64" t="str">
        <f>'Wettkampf 1'!B2</f>
        <v>Sögel</v>
      </c>
      <c r="C2" s="72"/>
      <c r="D2" s="73">
        <f>G46</f>
        <v>607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Übersicht!P3</f>
        <v>19.03.</v>
      </c>
      <c r="X2" s="183"/>
    </row>
    <row r="3" spans="1:27" x14ac:dyDescent="0.3">
      <c r="A3" s="108">
        <v>2</v>
      </c>
      <c r="B3" s="64" t="str">
        <f>'Wettkampf 1'!B3</f>
        <v>Eisten</v>
      </c>
      <c r="C3" s="72"/>
      <c r="D3" s="73">
        <f>I46</f>
        <v>616.70000000000005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C4" s="72"/>
      <c r="D4" s="73">
        <f>K46</f>
        <v>618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C5" s="72"/>
      <c r="D5" s="73">
        <f>M46</f>
        <v>605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131</v>
      </c>
      <c r="X5" s="179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126</v>
      </c>
      <c r="X6" s="182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131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159">
        <v>196.2</v>
      </c>
      <c r="E10" s="160"/>
      <c r="F10" s="68">
        <f>IF(E10="x","0",D10)</f>
        <v>196.2</v>
      </c>
      <c r="G10" s="69">
        <f>IF(C10=$B$2,F10,0)</f>
        <v>196.2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159"/>
      <c r="E11" s="160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159"/>
      <c r="E12" s="160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159">
        <v>207.6</v>
      </c>
      <c r="E13" s="160"/>
      <c r="F13" s="68">
        <f t="shared" si="0"/>
        <v>207.6</v>
      </c>
      <c r="G13" s="69">
        <f t="shared" si="1"/>
        <v>207.6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159">
        <v>203.2</v>
      </c>
      <c r="E14" s="160"/>
      <c r="F14" s="68">
        <f t="shared" si="0"/>
        <v>203.2</v>
      </c>
      <c r="G14" s="69">
        <f t="shared" si="1"/>
        <v>203.2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159"/>
      <c r="E15" s="160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159">
        <v>208.1</v>
      </c>
      <c r="E16" s="160"/>
      <c r="F16" s="68">
        <f t="shared" si="0"/>
        <v>208.1</v>
      </c>
      <c r="G16" s="69">
        <f t="shared" si="1"/>
        <v>0</v>
      </c>
      <c r="H16" s="69">
        <f t="shared" si="2"/>
        <v>0</v>
      </c>
      <c r="I16" s="69">
        <f t="shared" si="3"/>
        <v>208.1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159">
        <v>206.5</v>
      </c>
      <c r="E17" s="160"/>
      <c r="F17" s="68">
        <f t="shared" si="0"/>
        <v>206.5</v>
      </c>
      <c r="G17" s="69">
        <f t="shared" si="1"/>
        <v>0</v>
      </c>
      <c r="H17" s="69">
        <f t="shared" si="2"/>
        <v>0</v>
      </c>
      <c r="I17" s="69">
        <f t="shared" si="3"/>
        <v>206.5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159"/>
      <c r="E18" s="160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159">
        <v>201.5</v>
      </c>
      <c r="E19" s="160"/>
      <c r="F19" s="68">
        <f t="shared" si="0"/>
        <v>201.5</v>
      </c>
      <c r="G19" s="69">
        <f t="shared" si="1"/>
        <v>0</v>
      </c>
      <c r="H19" s="69">
        <f t="shared" si="2"/>
        <v>0</v>
      </c>
      <c r="I19" s="69">
        <f t="shared" si="3"/>
        <v>201.5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159">
        <v>202.1</v>
      </c>
      <c r="E20" s="160"/>
      <c r="F20" s="68">
        <f t="shared" si="0"/>
        <v>202.1</v>
      </c>
      <c r="G20" s="69">
        <f t="shared" si="1"/>
        <v>0</v>
      </c>
      <c r="H20" s="69">
        <f t="shared" si="2"/>
        <v>0</v>
      </c>
      <c r="I20" s="69">
        <f t="shared" si="3"/>
        <v>202.1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159"/>
      <c r="E21" s="160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159">
        <v>206.4</v>
      </c>
      <c r="E22" s="160"/>
      <c r="F22" s="68">
        <f t="shared" si="0"/>
        <v>206.4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206.4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159">
        <v>203.9</v>
      </c>
      <c r="E23" s="160"/>
      <c r="F23" s="68">
        <f t="shared" si="0"/>
        <v>203.9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203.9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159"/>
      <c r="E24" s="160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159">
        <v>205.1</v>
      </c>
      <c r="E25" s="160"/>
      <c r="F25" s="68">
        <f t="shared" si="0"/>
        <v>205.1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205.1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159">
        <v>206.5</v>
      </c>
      <c r="E26" s="160"/>
      <c r="F26" s="68">
        <f t="shared" si="0"/>
        <v>206.5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159"/>
      <c r="E27" s="160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159">
        <v>187.9</v>
      </c>
      <c r="E28" s="160"/>
      <c r="F28" s="68">
        <f t="shared" si="0"/>
        <v>187.9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187.9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159"/>
      <c r="E29" s="160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159">
        <v>208.9</v>
      </c>
      <c r="E30" s="160"/>
      <c r="F30" s="68">
        <f t="shared" si="0"/>
        <v>208.9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208.9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159">
        <v>208.2</v>
      </c>
      <c r="E31" s="160"/>
      <c r="F31" s="68">
        <f t="shared" si="0"/>
        <v>208.2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208.2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159"/>
      <c r="E32" s="160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159"/>
      <c r="E33" s="160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159"/>
      <c r="E34" s="160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159"/>
      <c r="E35" s="160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159"/>
      <c r="E36" s="160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159"/>
      <c r="E37" s="160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159"/>
      <c r="E38" s="160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159"/>
      <c r="E39" s="160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9"/>
      <c r="E40" s="16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9"/>
      <c r="E41" s="16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9"/>
      <c r="E42" s="16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9"/>
      <c r="E43" s="160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9"/>
      <c r="E44" s="160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9"/>
      <c r="E45" s="160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607</v>
      </c>
      <c r="H46" s="69">
        <f>SUM(H10:H45)</f>
        <v>4</v>
      </c>
      <c r="I46" s="69">
        <f>LARGE(I10:I45,1)+LARGE(I10:I45,2)+LARGE(I10:I45,3)</f>
        <v>616.70000000000005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605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67</v>
      </c>
    </row>
  </sheetData>
  <sheetProtection algorithmName="SHA-512" hashValue="QkmjEE/6iJdfrAZNkdq6JQaTHK5CSyw+7n9xOX6MTCi3Gpg3sr9HbCToXIuDEOJKUoTn/Gii34XZwAYFO6yAtQ==" saltValue="Tb0JItpwBr9/KUXTbYj24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Übersicht!Q4</f>
        <v>Sögel</v>
      </c>
      <c r="X1" s="183"/>
    </row>
    <row r="2" spans="1:27" x14ac:dyDescent="0.3">
      <c r="A2" s="108">
        <v>1</v>
      </c>
      <c r="B2" s="64" t="str">
        <f>'Wettkampf 1'!B2</f>
        <v>Sögel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Übersicht!Q3</f>
        <v>16.04.</v>
      </c>
      <c r="X2" s="183"/>
    </row>
    <row r="3" spans="1:27" x14ac:dyDescent="0.3">
      <c r="A3" s="108">
        <v>2</v>
      </c>
      <c r="B3" s="64" t="str">
        <f>'Wettkampf 1'!B3</f>
        <v>Eisten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8"/>
      <c r="X5" s="179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/>
      <c r="X6" s="182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71</v>
      </c>
      <c r="X7" s="186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95" t="str">
        <f>Übersicht!K1</f>
        <v>2022/2023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9"/>
      <c r="V1" s="129"/>
      <c r="W1" s="129"/>
      <c r="X1" s="139" t="s">
        <v>51</v>
      </c>
      <c r="Y1" s="195"/>
      <c r="Z1" s="195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Sögel</v>
      </c>
      <c r="C2" s="136"/>
      <c r="D2" s="195" t="s">
        <v>65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9"/>
      <c r="V2" s="129"/>
      <c r="W2" s="129"/>
      <c r="X2" s="139" t="s">
        <v>35</v>
      </c>
      <c r="Y2" s="196"/>
      <c r="Z2" s="195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Eisten</v>
      </c>
      <c r="C3" s="130"/>
      <c r="D3" s="195" t="str">
        <f>Übersicht!M1</f>
        <v>1. Kreisliga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Werlte</v>
      </c>
      <c r="C4" s="130"/>
      <c r="D4" s="195" t="str">
        <f>Übersicht!P1</f>
        <v>Senioren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Börgermoor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97"/>
      <c r="Z5" s="198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Mannschaft 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97"/>
      <c r="Z6" s="198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59</v>
      </c>
      <c r="Y7" s="197"/>
      <c r="Z7" s="19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62</v>
      </c>
      <c r="C9" s="141" t="s">
        <v>60</v>
      </c>
      <c r="D9" s="142" t="s">
        <v>63</v>
      </c>
      <c r="E9" s="141" t="s">
        <v>61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66</v>
      </c>
      <c r="V9" s="143"/>
      <c r="W9" s="192" t="s">
        <v>36</v>
      </c>
      <c r="X9" s="193"/>
      <c r="Y9" s="193"/>
      <c r="Z9" s="194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Barnowski Paul</v>
      </c>
      <c r="C10" s="137" t="str">
        <f>'Wettkampf 1'!C10</f>
        <v>Sögel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Bode Hans</v>
      </c>
      <c r="C11" s="137" t="str">
        <f>'Wettkampf 1'!C11</f>
        <v>Sögel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Robbers Werner</v>
      </c>
      <c r="C12" s="137" t="str">
        <f>'Wettkampf 1'!C12</f>
        <v>Sögel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van der Lugt Dirk Jan</v>
      </c>
      <c r="C13" s="137" t="str">
        <f>'Wettkampf 1'!C13</f>
        <v>Sögel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Dötdmann, Ludger</v>
      </c>
      <c r="C14" s="137" t="str">
        <f>'Wettkampf 1'!C14</f>
        <v>Sögel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Sögel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Baalmann Werner</v>
      </c>
      <c r="C16" s="137" t="str">
        <f>'Wettkampf 1'!C16</f>
        <v>Eisten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Büter Wilhelm</v>
      </c>
      <c r="C17" s="137" t="str">
        <f>'Wettkampf 1'!C17</f>
        <v>Eisten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Gerdes, Hans-Jürgen</v>
      </c>
      <c r="C18" s="137" t="str">
        <f>'Wettkampf 1'!C18</f>
        <v>Eisten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Schute Helmut</v>
      </c>
      <c r="C19" s="137" t="str">
        <f>'Wettkampf 1'!C19</f>
        <v>Eisten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Ostermann, Franz</v>
      </c>
      <c r="C20" s="137" t="str">
        <f>'Wettkampf 1'!C20</f>
        <v>Eisten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Eisten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Broermann Carl</v>
      </c>
      <c r="C22" s="137" t="str">
        <f>'Wettkampf 1'!C22</f>
        <v>Werlte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Niermann Hans</v>
      </c>
      <c r="C23" s="137" t="str">
        <f>'Wettkampf 1'!C23</f>
        <v>Werlte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Rolfes Bernhard</v>
      </c>
      <c r="C24" s="137" t="str">
        <f>'Wettkampf 1'!C24</f>
        <v>Werlte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Staggenborg Hans</v>
      </c>
      <c r="C25" s="137" t="str">
        <f>'Wettkampf 1'!C25</f>
        <v>Werlte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Abeln Bernhard</v>
      </c>
      <c r="C26" s="137" t="str">
        <f>'Wettkampf 1'!C26</f>
        <v>Werlte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Werlte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Arlinghaus Paul</v>
      </c>
      <c r="C28" s="137" t="str">
        <f>'Wettkampf 1'!C28</f>
        <v>Börgermoor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Hörmeyer Georg</v>
      </c>
      <c r="C29" s="137" t="str">
        <f>'Wettkampf 1'!C29</f>
        <v>Börgermoor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Mattke Werner</v>
      </c>
      <c r="C30" s="137" t="str">
        <f>'Wettkampf 1'!C30</f>
        <v>Börgermoor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Teepker Karl</v>
      </c>
      <c r="C31" s="137" t="str">
        <f>'Wettkampf 1'!C31</f>
        <v>Börgermoor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Börgermoor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Börgermoor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Schütze 25</v>
      </c>
      <c r="C34" s="137" t="str">
        <f>'Wettkampf 1'!C34</f>
        <v>Mannschaft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Schütze 26</v>
      </c>
      <c r="C35" s="137" t="str">
        <f>'Wettkampf 1'!C35</f>
        <v>Mannschaft 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Schütze 27</v>
      </c>
      <c r="C36" s="137" t="str">
        <f>'Wettkampf 1'!C36</f>
        <v>Mannschaft 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Schütze 28</v>
      </c>
      <c r="C37" s="137" t="str">
        <f>'Wettkampf 1'!C37</f>
        <v>Mannschaft 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Mannschaft 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Mannschaft 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Mannschaft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Mannschaft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95" t="str">
        <f>Übersicht!K1</f>
        <v>2022/2023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9"/>
      <c r="V1" s="129"/>
      <c r="W1" s="129"/>
      <c r="X1" s="139" t="s">
        <v>51</v>
      </c>
      <c r="Y1" s="195"/>
      <c r="Z1" s="195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95" t="s">
        <v>65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9"/>
      <c r="V2" s="129"/>
      <c r="W2" s="129"/>
      <c r="X2" s="139" t="s">
        <v>35</v>
      </c>
      <c r="Y2" s="196"/>
      <c r="Z2" s="195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97"/>
      <c r="Z5" s="198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97"/>
      <c r="Z6" s="198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59</v>
      </c>
      <c r="Y7" s="197"/>
      <c r="Z7" s="19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62</v>
      </c>
      <c r="C9" s="141" t="s">
        <v>60</v>
      </c>
      <c r="D9" s="142" t="s">
        <v>63</v>
      </c>
      <c r="E9" s="141" t="s">
        <v>61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66</v>
      </c>
      <c r="V9" s="143"/>
      <c r="W9" s="192" t="s">
        <v>36</v>
      </c>
      <c r="X9" s="193"/>
      <c r="Y9" s="193"/>
      <c r="Z9" s="194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61" t="s">
        <v>106</v>
      </c>
      <c r="B2" s="97" t="str">
        <f>VLOOKUP(A2,'Wettkampf 1'!$B$10:$C$45,2,FALSE)</f>
        <v>Börgermoor</v>
      </c>
      <c r="C2" s="9">
        <f>VLOOKUP(A2,'Wettkampf 1'!$B$10:$D$45,3,FALSE)</f>
        <v>206.5</v>
      </c>
      <c r="D2" s="9">
        <f>VLOOKUP($A2,'2'!$B$10:$D$45,3,FALSE)</f>
        <v>210.7</v>
      </c>
      <c r="E2" s="9">
        <f>VLOOKUP($A2,'3'!$B$10:$D$45,3,FALSE)</f>
        <v>208</v>
      </c>
      <c r="F2" s="9">
        <f>VLOOKUP($A2,'4'!$B$10:$D$45,3,FALSE)</f>
        <v>208.1</v>
      </c>
      <c r="G2" s="9">
        <f>VLOOKUP($A2,'5'!$B$10:$D$45,3,FALSE)</f>
        <v>211.1</v>
      </c>
      <c r="H2" s="9">
        <f>VLOOKUP($A2,'6'!$B$10:$D$45,3,FALSE)</f>
        <v>207.6</v>
      </c>
      <c r="I2" s="9">
        <f>K2/J2</f>
        <v>208.66666666666666</v>
      </c>
      <c r="J2" s="9">
        <f>VLOOKUP(A2,Formelhilfe!$A$9:$H$44,8,FALSE)</f>
        <v>6</v>
      </c>
      <c r="K2" s="10">
        <f>SUM(C2:H2)</f>
        <v>1252</v>
      </c>
      <c r="L2" s="9">
        <f>VLOOKUP($A2,'7'!$B$10:$D$45,3,FALSE)</f>
        <v>209.8</v>
      </c>
      <c r="M2" s="9">
        <f>VLOOKUP($A2,'8'!$B$10:$D$45,3,FALSE)</f>
        <v>207.2</v>
      </c>
      <c r="N2" s="9">
        <f>VLOOKUP($A2,'9'!$B$10:$D$45,3,FALSE)</f>
        <v>209.5</v>
      </c>
      <c r="O2" s="9">
        <f>VLOOKUP($A2,'10'!$B$10:$D$45,3,FALSE)</f>
        <v>207.9</v>
      </c>
      <c r="P2" s="9">
        <f>VLOOKUP($A2,'11'!$B$10:$D$45,3,FALSE)</f>
        <v>208.9</v>
      </c>
      <c r="Q2" s="9">
        <f>VLOOKUP($A2,'12'!$B$10:$D$45,3,FALSE)</f>
        <v>0</v>
      </c>
      <c r="R2" s="10">
        <f>T2/S2</f>
        <v>208.66</v>
      </c>
      <c r="S2" s="9">
        <f>VLOOKUP(A2,Formelhilfe!$A$9:$O$44,15,FALSE)</f>
        <v>5</v>
      </c>
      <c r="T2" s="10">
        <f>SUM(L2:Q2)</f>
        <v>1043.3</v>
      </c>
      <c r="U2" s="10">
        <f>W2/V2</f>
        <v>208.66363636363639</v>
      </c>
      <c r="V2" s="9">
        <f>VLOOKUP(A2,Formelhilfe!$A$9:$P$44,16,FALSE)</f>
        <v>11</v>
      </c>
      <c r="W2" s="11">
        <f>SUM(C2:H2,L2:Q2)</f>
        <v>2295.3000000000002</v>
      </c>
    </row>
    <row r="3" spans="1:23" ht="18" customHeight="1" x14ac:dyDescent="0.4">
      <c r="A3" s="161" t="s">
        <v>95</v>
      </c>
      <c r="B3" s="97" t="str">
        <f>VLOOKUP(A3,'Wettkampf 1'!$B$10:$C$45,2,FALSE)</f>
        <v>Eisten</v>
      </c>
      <c r="C3" s="9">
        <f>VLOOKUP(A3,'Wettkampf 1'!$B$10:$D$45,3,FALSE)</f>
        <v>205.9</v>
      </c>
      <c r="D3" s="9">
        <f>VLOOKUP($A3,'2'!$B$10:$D$45,3,FALSE)</f>
        <v>203.8</v>
      </c>
      <c r="E3" s="9">
        <f>VLOOKUP($A3,'3'!$B$10:$D$45,3,FALSE)</f>
        <v>206.6</v>
      </c>
      <c r="F3" s="9">
        <f>VLOOKUP($A3,'4'!$B$10:$D$45,3,FALSE)</f>
        <v>209.3</v>
      </c>
      <c r="G3" s="9">
        <f>VLOOKUP($A3,'5'!$B$10:$D$45,3,FALSE)</f>
        <v>206.1</v>
      </c>
      <c r="H3" s="9">
        <f>VLOOKUP($A3,'6'!$B$10:$D$45,3,FALSE)</f>
        <v>207.4</v>
      </c>
      <c r="I3" s="9">
        <f>K3/J3</f>
        <v>206.51666666666668</v>
      </c>
      <c r="J3" s="9">
        <f>VLOOKUP(A3,Formelhilfe!$A$9:$H$44,8,FALSE)</f>
        <v>6</v>
      </c>
      <c r="K3" s="10">
        <f>SUM(C3:H3)</f>
        <v>1239.1000000000001</v>
      </c>
      <c r="L3" s="9">
        <f>VLOOKUP($A3,'7'!$B$10:$D$45,3,FALSE)</f>
        <v>209.4</v>
      </c>
      <c r="M3" s="9">
        <f>VLOOKUP($A3,'8'!$B$10:$D$45,3,FALSE)</f>
        <v>206</v>
      </c>
      <c r="N3" s="9">
        <f>VLOOKUP($A3,'9'!$B$10:$D$45,3,FALSE)</f>
        <v>204</v>
      </c>
      <c r="O3" s="9">
        <f>VLOOKUP($A3,'10'!$B$10:$D$45,3,FALSE)</f>
        <v>207.5</v>
      </c>
      <c r="P3" s="9">
        <f>VLOOKUP($A3,'11'!$B$10:$D$45,3,FALSE)</f>
        <v>206.5</v>
      </c>
      <c r="Q3" s="9">
        <f>VLOOKUP($A3,'12'!$B$10:$D$45,3,FALSE)</f>
        <v>0</v>
      </c>
      <c r="R3" s="10">
        <f>T3/S3</f>
        <v>206.68</v>
      </c>
      <c r="S3" s="9">
        <f>VLOOKUP(A3,Formelhilfe!$A$9:$O$44,15,FALSE)</f>
        <v>5</v>
      </c>
      <c r="T3" s="10">
        <f>SUM(L3:Q3)</f>
        <v>1033.4000000000001</v>
      </c>
      <c r="U3" s="10">
        <f>W3/V3</f>
        <v>206.59090909090909</v>
      </c>
      <c r="V3" s="9">
        <f>VLOOKUP(A3,Formelhilfe!$A$9:$P$44,16,FALSE)</f>
        <v>11</v>
      </c>
      <c r="W3" s="11">
        <f>SUM(C3:H3,L3:Q3)</f>
        <v>2272.5</v>
      </c>
    </row>
    <row r="4" spans="1:23" ht="18" customHeight="1" x14ac:dyDescent="0.4">
      <c r="A4" s="161" t="s">
        <v>93</v>
      </c>
      <c r="B4" s="97" t="str">
        <f>VLOOKUP(A4,'Wettkampf 1'!$B$10:$C$45,2,FALSE)</f>
        <v>Eisten</v>
      </c>
      <c r="C4" s="9">
        <f>VLOOKUP(A4,'Wettkampf 1'!$B$10:$D$45,3,FALSE)</f>
        <v>208.5</v>
      </c>
      <c r="D4" s="9">
        <f>VLOOKUP($A4,'2'!$B$10:$D$45,3,FALSE)</f>
        <v>206.6</v>
      </c>
      <c r="E4" s="9">
        <f>VLOOKUP($A4,'3'!$B$10:$D$45,3,FALSE)</f>
        <v>206.5</v>
      </c>
      <c r="F4" s="9">
        <f>VLOOKUP($A4,'4'!$B$10:$D$45,3,FALSE)</f>
        <v>202.6</v>
      </c>
      <c r="G4" s="9">
        <f>VLOOKUP($A4,'5'!$B$10:$D$45,3,FALSE)</f>
        <v>206.2</v>
      </c>
      <c r="H4" s="9">
        <f>VLOOKUP($A4,'6'!$B$10:$D$45,3,FALSE)</f>
        <v>207.2</v>
      </c>
      <c r="I4" s="9">
        <f>K4/J4</f>
        <v>206.26666666666668</v>
      </c>
      <c r="J4" s="9">
        <f>VLOOKUP(A4,Formelhilfe!$A$9:$H$44,8,FALSE)</f>
        <v>6</v>
      </c>
      <c r="K4" s="10">
        <f>SUM(C4:H4)</f>
        <v>1237.6000000000001</v>
      </c>
      <c r="L4" s="9">
        <f>VLOOKUP($A4,'7'!$B$10:$D$45,3,FALSE)</f>
        <v>202</v>
      </c>
      <c r="M4" s="9">
        <f>VLOOKUP($A4,'8'!$B$10:$D$45,3,FALSE)</f>
        <v>207.4</v>
      </c>
      <c r="N4" s="9">
        <f>VLOOKUP($A4,'9'!$B$10:$D$45,3,FALSE)</f>
        <v>206</v>
      </c>
      <c r="O4" s="9">
        <f>VLOOKUP($A4,'10'!$B$10:$D$45,3,FALSE)</f>
        <v>207.7</v>
      </c>
      <c r="P4" s="9">
        <f>VLOOKUP($A4,'11'!$B$10:$D$45,3,FALSE)</f>
        <v>208.1</v>
      </c>
      <c r="Q4" s="9">
        <f>VLOOKUP($A4,'12'!$B$10:$D$45,3,FALSE)</f>
        <v>0</v>
      </c>
      <c r="R4" s="10">
        <f>T4/S4</f>
        <v>206.23999999999995</v>
      </c>
      <c r="S4" s="9">
        <f>VLOOKUP(A4,Formelhilfe!$A$9:$O$44,15,FALSE)</f>
        <v>5</v>
      </c>
      <c r="T4" s="10">
        <f>SUM(L4:Q4)</f>
        <v>1031.1999999999998</v>
      </c>
      <c r="U4" s="10">
        <f>W4/V4</f>
        <v>206.25454545454548</v>
      </c>
      <c r="V4" s="9">
        <f>VLOOKUP(A4,Formelhilfe!$A$9:$P$44,16,FALSE)</f>
        <v>11</v>
      </c>
      <c r="W4" s="11">
        <f>SUM(C4:H4,L4:Q4)</f>
        <v>2268.8000000000002</v>
      </c>
    </row>
    <row r="5" spans="1:23" ht="18" customHeight="1" x14ac:dyDescent="0.4">
      <c r="A5" s="161" t="s">
        <v>107</v>
      </c>
      <c r="B5" s="97" t="str">
        <f>VLOOKUP(A5,'Wettkampf 1'!$B$10:$C$45,2,FALSE)</f>
        <v>Börgermoor</v>
      </c>
      <c r="C5" s="9">
        <f>VLOOKUP(A5,'Wettkampf 1'!$B$10:$D$45,3,FALSE)</f>
        <v>207.1</v>
      </c>
      <c r="D5" s="9">
        <f>VLOOKUP($A5,'2'!$B$10:$D$45,3,FALSE)</f>
        <v>206.2</v>
      </c>
      <c r="E5" s="9">
        <f>VLOOKUP($A5,'3'!$B$10:$D$45,3,FALSE)</f>
        <v>202.3</v>
      </c>
      <c r="F5" s="9">
        <f>VLOOKUP($A5,'4'!$B$10:$D$45,3,FALSE)</f>
        <v>207.8</v>
      </c>
      <c r="G5" s="9">
        <f>VLOOKUP($A5,'5'!$B$10:$D$45,3,FALSE)</f>
        <v>206.4</v>
      </c>
      <c r="H5" s="9">
        <f>VLOOKUP($A5,'6'!$B$10:$D$45,3,FALSE)</f>
        <v>203.6</v>
      </c>
      <c r="I5" s="9">
        <f>K5/J5</f>
        <v>205.56666666666663</v>
      </c>
      <c r="J5" s="9">
        <f>VLOOKUP(A5,Formelhilfe!$A$9:$H$44,8,FALSE)</f>
        <v>6</v>
      </c>
      <c r="K5" s="10">
        <f>SUM(C5:H5)</f>
        <v>1233.3999999999999</v>
      </c>
      <c r="L5" s="9">
        <f>VLOOKUP($A5,'7'!$B$10:$D$45,3,FALSE)</f>
        <v>203.4</v>
      </c>
      <c r="M5" s="9">
        <f>VLOOKUP($A5,'8'!$B$10:$D$45,3,FALSE)</f>
        <v>206.1</v>
      </c>
      <c r="N5" s="9">
        <f>VLOOKUP($A5,'9'!$B$10:$D$45,3,FALSE)</f>
        <v>205.8</v>
      </c>
      <c r="O5" s="9">
        <f>VLOOKUP($A5,'10'!$B$10:$D$45,3,FALSE)</f>
        <v>206.1</v>
      </c>
      <c r="P5" s="9">
        <f>VLOOKUP($A5,'11'!$B$10:$D$45,3,FALSE)</f>
        <v>208.2</v>
      </c>
      <c r="Q5" s="9">
        <f>VLOOKUP($A5,'12'!$B$10:$D$45,3,FALSE)</f>
        <v>0</v>
      </c>
      <c r="R5" s="10">
        <f>T5/S5</f>
        <v>205.92</v>
      </c>
      <c r="S5" s="9">
        <f>VLOOKUP(A5,Formelhilfe!$A$9:$O$44,15,FALSE)</f>
        <v>5</v>
      </c>
      <c r="T5" s="10">
        <f>SUM(L5:Q5)</f>
        <v>1029.5999999999999</v>
      </c>
      <c r="U5" s="10">
        <f>W5/V5</f>
        <v>205.72727272727269</v>
      </c>
      <c r="V5" s="9">
        <f>VLOOKUP(A5,Formelhilfe!$A$9:$P$44,16,FALSE)</f>
        <v>11</v>
      </c>
      <c r="W5" s="11">
        <f>SUM(C5:H5,L5:Q5)</f>
        <v>2262.9999999999995</v>
      </c>
    </row>
    <row r="6" spans="1:23" ht="18" customHeight="1" x14ac:dyDescent="0.4">
      <c r="A6" s="161" t="s">
        <v>91</v>
      </c>
      <c r="B6" s="97" t="str">
        <f>VLOOKUP(A6,'Wettkampf 1'!$B$10:$C$45,2,FALSE)</f>
        <v>Sögel</v>
      </c>
      <c r="C6" s="9">
        <f>VLOOKUP(A6,'Wettkampf 1'!$B$10:$D$45,3,FALSE)</f>
        <v>204.2</v>
      </c>
      <c r="D6" s="9">
        <f>VLOOKUP($A6,'2'!$B$10:$D$45,3,FALSE)</f>
        <v>206.4</v>
      </c>
      <c r="E6" s="9">
        <f>VLOOKUP($A6,'3'!$B$10:$D$45,3,FALSE)</f>
        <v>200.1</v>
      </c>
      <c r="F6" s="9">
        <f>VLOOKUP($A6,'4'!$B$10:$D$45,3,FALSE)</f>
        <v>196</v>
      </c>
      <c r="G6" s="9">
        <f>VLOOKUP($A6,'5'!$B$10:$D$45,3,FALSE)</f>
        <v>205.7</v>
      </c>
      <c r="H6" s="9">
        <f>VLOOKUP($A6,'6'!$B$10:$D$45,3,FALSE)</f>
        <v>206.5</v>
      </c>
      <c r="I6" s="9">
        <f>K6/J6</f>
        <v>203.15</v>
      </c>
      <c r="J6" s="9">
        <f>VLOOKUP(A6,Formelhilfe!$A$9:$H$44,8,FALSE)</f>
        <v>6</v>
      </c>
      <c r="K6" s="10">
        <f>SUM(C6:H6)</f>
        <v>1218.9000000000001</v>
      </c>
      <c r="L6" s="9">
        <f>VLOOKUP($A6,'7'!$B$10:$D$45,3,FALSE)</f>
        <v>207.6</v>
      </c>
      <c r="M6" s="9">
        <f>VLOOKUP($A6,'8'!$B$10:$D$45,3,FALSE)</f>
        <v>208.6</v>
      </c>
      <c r="N6" s="9">
        <f>VLOOKUP($A6,'9'!$B$10:$D$45,3,FALSE)</f>
        <v>207.3</v>
      </c>
      <c r="O6" s="9">
        <f>VLOOKUP($A6,'10'!$B$10:$D$45,3,FALSE)</f>
        <v>207.4</v>
      </c>
      <c r="P6" s="9">
        <f>VLOOKUP($A6,'11'!$B$10:$D$45,3,FALSE)</f>
        <v>207.6</v>
      </c>
      <c r="Q6" s="9">
        <f>VLOOKUP($A6,'12'!$B$10:$D$45,3,FALSE)</f>
        <v>0</v>
      </c>
      <c r="R6" s="10">
        <f>T6/S6</f>
        <v>207.7</v>
      </c>
      <c r="S6" s="9">
        <f>VLOOKUP(A6,Formelhilfe!$A$9:$O$44,15,FALSE)</f>
        <v>5</v>
      </c>
      <c r="T6" s="10">
        <f>SUM(L6:Q6)</f>
        <v>1038.5</v>
      </c>
      <c r="U6" s="10">
        <f>W6/V6</f>
        <v>205.21818181818179</v>
      </c>
      <c r="V6" s="9">
        <f>VLOOKUP(A6,Formelhilfe!$A$9:$P$44,16,FALSE)</f>
        <v>11</v>
      </c>
      <c r="W6" s="11">
        <f>SUM(C6:H6,L6:Q6)</f>
        <v>2257.3999999999996</v>
      </c>
    </row>
    <row r="7" spans="1:23" ht="18" customHeight="1" x14ac:dyDescent="0.4">
      <c r="A7" s="161" t="s">
        <v>92</v>
      </c>
      <c r="B7" s="97" t="str">
        <f>VLOOKUP(A7,'Wettkampf 1'!$B$10:$C$45,2,FALSE)</f>
        <v>Sögel</v>
      </c>
      <c r="C7" s="9">
        <f>VLOOKUP(A7,'Wettkampf 1'!$B$10:$D$45,3,FALSE)</f>
        <v>204.6</v>
      </c>
      <c r="D7" s="9">
        <f>VLOOKUP($A7,'2'!$B$10:$D$45,3,FALSE)</f>
        <v>207.1</v>
      </c>
      <c r="E7" s="9">
        <f>VLOOKUP($A7,'3'!$B$10:$D$45,3,FALSE)</f>
        <v>204.8</v>
      </c>
      <c r="F7" s="9">
        <f>VLOOKUP($A7,'4'!$B$10:$D$45,3,FALSE)</f>
        <v>200.6</v>
      </c>
      <c r="G7" s="9">
        <f>VLOOKUP($A7,'5'!$B$10:$D$45,3,FALSE)</f>
        <v>204.1</v>
      </c>
      <c r="H7" s="9">
        <f>VLOOKUP($A7,'6'!$B$10:$D$45,3,FALSE)</f>
        <v>205.6</v>
      </c>
      <c r="I7" s="9">
        <f>K7/J7</f>
        <v>204.46666666666667</v>
      </c>
      <c r="J7" s="9">
        <f>VLOOKUP(A7,Formelhilfe!$A$9:$H$44,8,FALSE)</f>
        <v>6</v>
      </c>
      <c r="K7" s="10">
        <f>SUM(C7:H7)</f>
        <v>1226.8</v>
      </c>
      <c r="L7" s="9">
        <f>VLOOKUP($A7,'7'!$B$10:$D$45,3,FALSE)</f>
        <v>204.6</v>
      </c>
      <c r="M7" s="9">
        <f>VLOOKUP($A7,'8'!$B$10:$D$45,3,FALSE)</f>
        <v>206.3</v>
      </c>
      <c r="N7" s="9">
        <f>VLOOKUP($A7,'9'!$B$10:$D$45,3,FALSE)</f>
        <v>203.8</v>
      </c>
      <c r="O7" s="9">
        <f>VLOOKUP($A7,'10'!$B$10:$D$45,3,FALSE)</f>
        <v>202.5</v>
      </c>
      <c r="P7" s="9">
        <f>VLOOKUP($A7,'11'!$B$10:$D$45,3,FALSE)</f>
        <v>203.2</v>
      </c>
      <c r="Q7" s="9">
        <f>VLOOKUP($A7,'12'!$B$10:$D$45,3,FALSE)</f>
        <v>0</v>
      </c>
      <c r="R7" s="10">
        <f>T7/S7</f>
        <v>204.08</v>
      </c>
      <c r="S7" s="9">
        <f>VLOOKUP(A7,Formelhilfe!$A$9:$O$44,15,FALSE)</f>
        <v>5</v>
      </c>
      <c r="T7" s="10">
        <f>SUM(L7:Q7)</f>
        <v>1020.4000000000001</v>
      </c>
      <c r="U7" s="10">
        <f>W7/V7</f>
        <v>204.29090909090908</v>
      </c>
      <c r="V7" s="9">
        <f>VLOOKUP(A7,Formelhilfe!$A$9:$P$44,16,FALSE)</f>
        <v>11</v>
      </c>
      <c r="W7" s="11">
        <f>SUM(C7:H7,L7:Q7)</f>
        <v>2247.1999999999998</v>
      </c>
    </row>
    <row r="8" spans="1:23" ht="18" customHeight="1" x14ac:dyDescent="0.4">
      <c r="A8" s="161" t="s">
        <v>98</v>
      </c>
      <c r="B8" s="97" t="str">
        <f>VLOOKUP(A8,'Wettkampf 1'!$B$10:$C$45,2,FALSE)</f>
        <v>Eisten</v>
      </c>
      <c r="C8" s="9">
        <f>VLOOKUP(A8,'Wettkampf 1'!$B$10:$D$45,3,FALSE)</f>
        <v>205.7</v>
      </c>
      <c r="D8" s="9">
        <f>VLOOKUP($A8,'2'!$B$10:$D$45,3,FALSE)</f>
        <v>198.8</v>
      </c>
      <c r="E8" s="9">
        <f>VLOOKUP($A8,'3'!$B$10:$D$45,3,FALSE)</f>
        <v>200.5</v>
      </c>
      <c r="F8" s="9">
        <f>VLOOKUP($A8,'4'!$B$10:$D$45,3,FALSE)</f>
        <v>201.7</v>
      </c>
      <c r="G8" s="9">
        <f>VLOOKUP($A8,'5'!$B$10:$D$45,3,FALSE)</f>
        <v>200.7</v>
      </c>
      <c r="H8" s="9">
        <f>VLOOKUP($A8,'6'!$B$10:$D$45,3,FALSE)</f>
        <v>204.9</v>
      </c>
      <c r="I8" s="9">
        <f>K8/J8</f>
        <v>202.05000000000004</v>
      </c>
      <c r="J8" s="9">
        <f>VLOOKUP(A8,Formelhilfe!$A$9:$H$44,8,FALSE)</f>
        <v>6</v>
      </c>
      <c r="K8" s="10">
        <f>SUM(C8:H8)</f>
        <v>1212.3000000000002</v>
      </c>
      <c r="L8" s="9">
        <f>VLOOKUP($A8,'7'!$B$10:$D$45,3,FALSE)</f>
        <v>203.3</v>
      </c>
      <c r="M8" s="9">
        <f>VLOOKUP($A8,'8'!$B$10:$D$45,3,FALSE)</f>
        <v>203.9</v>
      </c>
      <c r="N8" s="9">
        <f>VLOOKUP($A8,'9'!$B$10:$D$45,3,FALSE)</f>
        <v>205.4</v>
      </c>
      <c r="O8" s="9">
        <f>VLOOKUP($A8,'10'!$B$10:$D$45,3,FALSE)</f>
        <v>211</v>
      </c>
      <c r="P8" s="9">
        <f>VLOOKUP($A8,'11'!$B$10:$D$45,3,FALSE)</f>
        <v>202.1</v>
      </c>
      <c r="Q8" s="9">
        <f>VLOOKUP($A8,'12'!$B$10:$D$45,3,FALSE)</f>
        <v>0</v>
      </c>
      <c r="R8" s="10">
        <f>T8/S8</f>
        <v>205.14000000000001</v>
      </c>
      <c r="S8" s="9">
        <f>VLOOKUP(A8,Formelhilfe!$A$9:$O$44,15,FALSE)</f>
        <v>5</v>
      </c>
      <c r="T8" s="10">
        <f>SUM(L8:Q8)</f>
        <v>1025.7</v>
      </c>
      <c r="U8" s="10">
        <f>W8/V8</f>
        <v>203.4545454545455</v>
      </c>
      <c r="V8" s="9">
        <f>VLOOKUP(A8,Formelhilfe!$A$9:$P$44,16,FALSE)</f>
        <v>11</v>
      </c>
      <c r="W8" s="11">
        <f>SUM(C8:H8,L8:Q8)</f>
        <v>2238.0000000000005</v>
      </c>
    </row>
    <row r="9" spans="1:23" ht="18" customHeight="1" x14ac:dyDescent="0.4">
      <c r="A9" s="161" t="s">
        <v>97</v>
      </c>
      <c r="B9" s="97" t="str">
        <f>VLOOKUP(A9,'Wettkampf 1'!$B$10:$C$45,2,FALSE)</f>
        <v>Eisten</v>
      </c>
      <c r="C9" s="9">
        <f>VLOOKUP(A9,'Wettkampf 1'!$B$10:$D$45,3,FALSE)</f>
        <v>202.2</v>
      </c>
      <c r="D9" s="9">
        <f>VLOOKUP($A9,'2'!$B$10:$D$45,3,FALSE)</f>
        <v>201.3</v>
      </c>
      <c r="E9" s="9">
        <f>VLOOKUP($A9,'3'!$B$10:$D$45,3,FALSE)</f>
        <v>200</v>
      </c>
      <c r="F9" s="9">
        <f>VLOOKUP($A9,'4'!$B$10:$D$45,3,FALSE)</f>
        <v>199.6</v>
      </c>
      <c r="G9" s="9">
        <f>VLOOKUP($A9,'5'!$B$10:$D$45,3,FALSE)</f>
        <v>203.3</v>
      </c>
      <c r="H9" s="9">
        <f>VLOOKUP($A9,'6'!$B$10:$D$45,3,FALSE)</f>
        <v>201</v>
      </c>
      <c r="I9" s="9">
        <f>K9/J9</f>
        <v>201.23333333333335</v>
      </c>
      <c r="J9" s="9">
        <f>VLOOKUP(A9,Formelhilfe!$A$9:$H$44,8,FALSE)</f>
        <v>6</v>
      </c>
      <c r="K9" s="10">
        <f>SUM(C9:H9)</f>
        <v>1207.4000000000001</v>
      </c>
      <c r="L9" s="9">
        <f>VLOOKUP($A9,'7'!$B$10:$D$45,3,FALSE)</f>
        <v>203.2</v>
      </c>
      <c r="M9" s="9">
        <f>VLOOKUP($A9,'8'!$B$10:$D$45,3,FALSE)</f>
        <v>203</v>
      </c>
      <c r="N9" s="9">
        <f>VLOOKUP($A9,'9'!$B$10:$D$45,3,FALSE)</f>
        <v>205.39999999999998</v>
      </c>
      <c r="O9" s="9">
        <f>VLOOKUP($A9,'10'!$B$10:$D$45,3,FALSE)</f>
        <v>201.7</v>
      </c>
      <c r="P9" s="9">
        <f>VLOOKUP($A9,'11'!$B$10:$D$45,3,FALSE)</f>
        <v>201.5</v>
      </c>
      <c r="Q9" s="9">
        <f>VLOOKUP($A9,'12'!$B$10:$D$45,3,FALSE)</f>
        <v>0</v>
      </c>
      <c r="R9" s="10">
        <f>T9/S9</f>
        <v>202.95999999999998</v>
      </c>
      <c r="S9" s="9">
        <f>VLOOKUP(A9,Formelhilfe!$A$9:$O$44,15,FALSE)</f>
        <v>5</v>
      </c>
      <c r="T9" s="10">
        <f>SUM(L9:Q9)</f>
        <v>1014.8</v>
      </c>
      <c r="U9" s="10">
        <f>W9/V9</f>
        <v>202.0181818181818</v>
      </c>
      <c r="V9" s="9">
        <f>VLOOKUP(A9,Formelhilfe!$A$9:$P$44,16,FALSE)</f>
        <v>11</v>
      </c>
      <c r="W9" s="11">
        <f>SUM(C9:H9,L9:Q9)</f>
        <v>2222.1999999999998</v>
      </c>
    </row>
    <row r="10" spans="1:23" ht="18" customHeight="1" x14ac:dyDescent="0.4">
      <c r="A10" s="161" t="s">
        <v>99</v>
      </c>
      <c r="B10" s="97" t="str">
        <f>VLOOKUP(A10,'Wettkampf 1'!$B$10:$C$45,2,FALSE)</f>
        <v>Werlte</v>
      </c>
      <c r="C10" s="9">
        <f>VLOOKUP(A10,'Wettkampf 1'!$B$10:$D$45,3,FALSE)</f>
        <v>202.9</v>
      </c>
      <c r="D10" s="9">
        <f>VLOOKUP($A10,'2'!$B$10:$D$45,3,FALSE)</f>
        <v>201.7</v>
      </c>
      <c r="E10" s="9">
        <f>VLOOKUP($A10,'3'!$B$10:$D$45,3,FALSE)</f>
        <v>198.1</v>
      </c>
      <c r="F10" s="9">
        <f>VLOOKUP($A10,'4'!$B$10:$D$45,3,FALSE)</f>
        <v>205.2</v>
      </c>
      <c r="G10" s="9">
        <f>VLOOKUP($A10,'5'!$B$10:$D$45,3,FALSE)</f>
        <v>200.6</v>
      </c>
      <c r="H10" s="9">
        <f>VLOOKUP($A10,'6'!$B$10:$D$45,3,FALSE)</f>
        <v>195.6</v>
      </c>
      <c r="I10" s="9">
        <f>K10/J10</f>
        <v>200.68333333333337</v>
      </c>
      <c r="J10" s="9">
        <f>VLOOKUP(A10,Formelhilfe!$A$9:$H$44,8,FALSE)</f>
        <v>6</v>
      </c>
      <c r="K10" s="10">
        <f>SUM(C10:H10)</f>
        <v>1204.1000000000001</v>
      </c>
      <c r="L10" s="9">
        <f>VLOOKUP($A10,'7'!$B$10:$D$45,3,FALSE)</f>
        <v>200.6</v>
      </c>
      <c r="M10" s="9">
        <f>VLOOKUP($A10,'8'!$B$10:$D$45,3,FALSE)</f>
        <v>200</v>
      </c>
      <c r="N10" s="9">
        <f>VLOOKUP($A10,'9'!$B$10:$D$45,3,FALSE)</f>
        <v>205.3</v>
      </c>
      <c r="O10" s="9">
        <f>VLOOKUP($A10,'10'!$B$10:$D$45,3,FALSE)</f>
        <v>201.3</v>
      </c>
      <c r="P10" s="9">
        <f>VLOOKUP($A10,'11'!$B$10:$D$45,3,FALSE)</f>
        <v>206.4</v>
      </c>
      <c r="Q10" s="9">
        <f>VLOOKUP($A10,'12'!$B$10:$D$45,3,FALSE)</f>
        <v>0</v>
      </c>
      <c r="R10" s="10">
        <f>T10/S10</f>
        <v>202.72</v>
      </c>
      <c r="S10" s="9">
        <f>VLOOKUP(A10,Formelhilfe!$A$9:$O$44,15,FALSE)</f>
        <v>5</v>
      </c>
      <c r="T10" s="10">
        <f>SUM(L10:Q10)</f>
        <v>1013.6</v>
      </c>
      <c r="U10" s="10">
        <f>W10/V10</f>
        <v>201.6090909090909</v>
      </c>
      <c r="V10" s="9">
        <f>VLOOKUP(A10,Formelhilfe!$A$9:$P$44,16,FALSE)</f>
        <v>11</v>
      </c>
      <c r="W10" s="11">
        <f>SUM(C10:H10,L10:Q10)</f>
        <v>2217.6999999999998</v>
      </c>
    </row>
    <row r="11" spans="1:23" ht="18" customHeight="1" x14ac:dyDescent="0.4">
      <c r="A11" s="161" t="s">
        <v>103</v>
      </c>
      <c r="B11" s="97" t="str">
        <f>VLOOKUP(A11,'Wettkampf 1'!$B$10:$C$45,2,FALSE)</f>
        <v>Werlte</v>
      </c>
      <c r="C11" s="9">
        <f>VLOOKUP(A11,'Wettkampf 1'!$B$10:$D$45,3,FALSE)</f>
        <v>195.5</v>
      </c>
      <c r="D11" s="9">
        <f>VLOOKUP($A11,'2'!$B$10:$D$45,3,FALSE)</f>
        <v>199.9</v>
      </c>
      <c r="E11" s="9">
        <f>VLOOKUP($A11,'3'!$B$10:$D$45,3,FALSE)</f>
        <v>196.3</v>
      </c>
      <c r="F11" s="9">
        <f>VLOOKUP($A11,'4'!$B$10:$D$45,3,FALSE)</f>
        <v>202.1</v>
      </c>
      <c r="G11" s="9">
        <f>VLOOKUP($A11,'5'!$B$10:$D$45,3,FALSE)</f>
        <v>206.5</v>
      </c>
      <c r="H11" s="9">
        <f>VLOOKUP($A11,'6'!$B$10:$D$45,3,FALSE)</f>
        <v>194.4</v>
      </c>
      <c r="I11" s="9">
        <f>K11/J11</f>
        <v>199.11666666666667</v>
      </c>
      <c r="J11" s="9">
        <f>VLOOKUP(A11,Formelhilfe!$A$9:$H$44,8,FALSE)</f>
        <v>6</v>
      </c>
      <c r="K11" s="10">
        <f>SUM(C11:H11)</f>
        <v>1194.7</v>
      </c>
      <c r="L11" s="9">
        <f>VLOOKUP($A11,'7'!$B$10:$D$45,3,FALSE)</f>
        <v>199.9</v>
      </c>
      <c r="M11" s="9">
        <f>VLOOKUP($A11,'8'!$B$10:$D$45,3,FALSE)</f>
        <v>201.8</v>
      </c>
      <c r="N11" s="9">
        <f>VLOOKUP($A11,'9'!$B$10:$D$45,3,FALSE)</f>
        <v>197.89999999999998</v>
      </c>
      <c r="O11" s="9">
        <f>VLOOKUP($A11,'10'!$B$10:$D$45,3,FALSE)</f>
        <v>203.3</v>
      </c>
      <c r="P11" s="9">
        <f>VLOOKUP($A11,'11'!$B$10:$D$45,3,FALSE)</f>
        <v>206.5</v>
      </c>
      <c r="Q11" s="9">
        <f>VLOOKUP($A11,'12'!$B$10:$D$45,3,FALSE)</f>
        <v>0</v>
      </c>
      <c r="R11" s="10">
        <f>T11/S11</f>
        <v>201.88000000000002</v>
      </c>
      <c r="S11" s="9">
        <f>VLOOKUP(A11,Formelhilfe!$A$9:$O$44,15,FALSE)</f>
        <v>5</v>
      </c>
      <c r="T11" s="10">
        <f>SUM(L11:Q11)</f>
        <v>1009.4000000000001</v>
      </c>
      <c r="U11" s="10">
        <f>W11/V11</f>
        <v>200.3727272727273</v>
      </c>
      <c r="V11" s="9">
        <f>VLOOKUP(A11,Formelhilfe!$A$9:$P$44,16,FALSE)</f>
        <v>11</v>
      </c>
      <c r="W11" s="11">
        <f>SUM(C11:H11,L11:Q11)</f>
        <v>2204.1000000000004</v>
      </c>
    </row>
    <row r="12" spans="1:23" ht="18" customHeight="1" x14ac:dyDescent="0.4">
      <c r="A12" s="161" t="s">
        <v>104</v>
      </c>
      <c r="B12" s="97" t="str">
        <f>VLOOKUP(A12,'Wettkampf 1'!$B$10:$C$45,2,FALSE)</f>
        <v>Börgermoor</v>
      </c>
      <c r="C12" s="9">
        <f>VLOOKUP(A12,'Wettkampf 1'!$B$10:$D$45,3,FALSE)</f>
        <v>200.2</v>
      </c>
      <c r="D12" s="9">
        <f>VLOOKUP($A12,'2'!$B$10:$D$45,3,FALSE)</f>
        <v>200.5</v>
      </c>
      <c r="E12" s="9">
        <f>VLOOKUP($A12,'3'!$B$10:$D$45,3,FALSE)</f>
        <v>206.4</v>
      </c>
      <c r="F12" s="9">
        <f>VLOOKUP($A12,'4'!$B$10:$D$45,3,FALSE)</f>
        <v>198.4</v>
      </c>
      <c r="G12" s="9">
        <f>VLOOKUP($A12,'5'!$B$10:$D$45,3,FALSE)</f>
        <v>207.3</v>
      </c>
      <c r="H12" s="9">
        <f>VLOOKUP($A12,'6'!$B$10:$D$45,3,FALSE)</f>
        <v>200.3</v>
      </c>
      <c r="I12" s="9">
        <f>K12/J12</f>
        <v>202.18333333333331</v>
      </c>
      <c r="J12" s="9">
        <f>VLOOKUP(A12,Formelhilfe!$A$9:$H$44,8,FALSE)</f>
        <v>6</v>
      </c>
      <c r="K12" s="10">
        <f>SUM(C12:H12)</f>
        <v>1213.0999999999999</v>
      </c>
      <c r="L12" s="9">
        <f>VLOOKUP($A12,'7'!$B$10:$D$45,3,FALSE)</f>
        <v>197.6</v>
      </c>
      <c r="M12" s="9">
        <f>VLOOKUP($A12,'8'!$B$10:$D$45,3,FALSE)</f>
        <v>202.9</v>
      </c>
      <c r="N12" s="9">
        <f>VLOOKUP($A12,'9'!$B$10:$D$45,3,FALSE)</f>
        <v>198.9</v>
      </c>
      <c r="O12" s="9">
        <f>VLOOKUP($A12,'10'!$B$10:$D$45,3,FALSE)</f>
        <v>200</v>
      </c>
      <c r="P12" s="9">
        <f>VLOOKUP($A12,'11'!$B$10:$D$45,3,FALSE)</f>
        <v>187.9</v>
      </c>
      <c r="Q12" s="9">
        <f>VLOOKUP($A12,'12'!$B$10:$D$45,3,FALSE)</f>
        <v>0</v>
      </c>
      <c r="R12" s="10">
        <f>T12/S12</f>
        <v>197.45999999999998</v>
      </c>
      <c r="S12" s="9">
        <f>VLOOKUP(A12,Formelhilfe!$A$9:$O$44,15,FALSE)</f>
        <v>5</v>
      </c>
      <c r="T12" s="10">
        <f>SUM(L12:Q12)</f>
        <v>987.3</v>
      </c>
      <c r="U12" s="10">
        <f>W12/V12</f>
        <v>200.03636363636363</v>
      </c>
      <c r="V12" s="9">
        <f>VLOOKUP(A12,Formelhilfe!$A$9:$P$44,16,FALSE)</f>
        <v>11</v>
      </c>
      <c r="W12" s="11">
        <f>SUM(C12:H12,L12:Q12)</f>
        <v>2200.4</v>
      </c>
    </row>
    <row r="13" spans="1:23" ht="18" customHeight="1" x14ac:dyDescent="0.4">
      <c r="A13" s="161" t="s">
        <v>102</v>
      </c>
      <c r="B13" s="97" t="str">
        <f>VLOOKUP(A13,'Wettkampf 1'!$B$10:$C$45,2,FALSE)</f>
        <v>Werlte</v>
      </c>
      <c r="C13" s="9">
        <f>VLOOKUP(A13,'Wettkampf 1'!$B$10:$D$45,3,FALSE)</f>
        <v>201</v>
      </c>
      <c r="D13" s="9">
        <f>VLOOKUP($A13,'2'!$B$10:$D$45,3,FALSE)</f>
        <v>197.3</v>
      </c>
      <c r="E13" s="9">
        <f>VLOOKUP($A13,'3'!$B$10:$D$45,3,FALSE)</f>
        <v>198.1</v>
      </c>
      <c r="F13" s="9">
        <f>VLOOKUP($A13,'4'!$B$10:$D$45,3,FALSE)</f>
        <v>204.6</v>
      </c>
      <c r="G13" s="9">
        <f>VLOOKUP($A13,'5'!$B$10:$D$45,3,FALSE)</f>
        <v>203.6</v>
      </c>
      <c r="H13" s="9">
        <f>VLOOKUP($A13,'6'!$B$10:$D$45,3,FALSE)</f>
        <v>202.5</v>
      </c>
      <c r="I13" s="9">
        <f>K13/J13</f>
        <v>201.18333333333331</v>
      </c>
      <c r="J13" s="9">
        <f>VLOOKUP(A13,Formelhilfe!$A$9:$H$44,8,FALSE)</f>
        <v>6</v>
      </c>
      <c r="K13" s="10">
        <f>SUM(C13:H13)</f>
        <v>1207.0999999999999</v>
      </c>
      <c r="L13" s="9">
        <f>VLOOKUP($A13,'7'!$B$10:$D$45,3,FALSE)</f>
        <v>186.7</v>
      </c>
      <c r="M13" s="9">
        <f>VLOOKUP($A13,'8'!$B$10:$D$45,3,FALSE)</f>
        <v>201.8</v>
      </c>
      <c r="N13" s="9">
        <f>VLOOKUP($A13,'9'!$B$10:$D$45,3,FALSE)</f>
        <v>198.9</v>
      </c>
      <c r="O13" s="9">
        <f>VLOOKUP($A13,'10'!$B$10:$D$45,3,FALSE)</f>
        <v>200.1</v>
      </c>
      <c r="P13" s="9">
        <f>VLOOKUP($A13,'11'!$B$10:$D$45,3,FALSE)</f>
        <v>205.1</v>
      </c>
      <c r="Q13" s="9">
        <f>VLOOKUP($A13,'12'!$B$10:$D$45,3,FALSE)</f>
        <v>0</v>
      </c>
      <c r="R13" s="10">
        <f>T13/S13</f>
        <v>198.52</v>
      </c>
      <c r="S13" s="9">
        <f>VLOOKUP(A13,Formelhilfe!$A$9:$O$44,15,FALSE)</f>
        <v>5</v>
      </c>
      <c r="T13" s="10">
        <f>SUM(L13:Q13)</f>
        <v>992.6</v>
      </c>
      <c r="U13" s="10">
        <f>W13/V13</f>
        <v>199.97272727272727</v>
      </c>
      <c r="V13" s="9">
        <f>VLOOKUP(A13,Formelhilfe!$A$9:$P$44,16,FALSE)</f>
        <v>11</v>
      </c>
      <c r="W13" s="11">
        <f>SUM(C13:H13,L13:Q13)</f>
        <v>2199.6999999999998</v>
      </c>
    </row>
    <row r="14" spans="1:23" ht="18" customHeight="1" x14ac:dyDescent="0.4">
      <c r="A14" s="161" t="s">
        <v>88</v>
      </c>
      <c r="B14" s="97" t="str">
        <f>VLOOKUP(A14,'Wettkampf 1'!$B$10:$C$45,2,FALSE)</f>
        <v>Sögel</v>
      </c>
      <c r="C14" s="9">
        <f>VLOOKUP(A14,'Wettkampf 1'!$B$10:$D$45,3,FALSE)</f>
        <v>194.9</v>
      </c>
      <c r="D14" s="9">
        <f>VLOOKUP($A14,'2'!$B$10:$D$45,3,FALSE)</f>
        <v>194.9</v>
      </c>
      <c r="E14" s="9">
        <f>VLOOKUP($A14,'3'!$B$10:$D$45,3,FALSE)</f>
        <v>192.6</v>
      </c>
      <c r="F14" s="9">
        <f>VLOOKUP($A14,'4'!$B$10:$D$45,3,FALSE)</f>
        <v>193.3</v>
      </c>
      <c r="G14" s="9">
        <f>VLOOKUP($A14,'5'!$B$10:$D$45,3,FALSE)</f>
        <v>192.9</v>
      </c>
      <c r="H14" s="9">
        <f>VLOOKUP($A14,'6'!$B$10:$D$45,3,FALSE)</f>
        <v>194</v>
      </c>
      <c r="I14" s="9">
        <f>K14/J14</f>
        <v>193.76666666666665</v>
      </c>
      <c r="J14" s="9">
        <f>VLOOKUP(A14,Formelhilfe!$A$9:$H$44,8,FALSE)</f>
        <v>6</v>
      </c>
      <c r="K14" s="10">
        <f>SUM(C14:H14)</f>
        <v>1162.5999999999999</v>
      </c>
      <c r="L14" s="9">
        <f>VLOOKUP($A14,'7'!$B$10:$D$45,3,FALSE)</f>
        <v>196</v>
      </c>
      <c r="M14" s="9">
        <f>VLOOKUP($A14,'8'!$B$10:$D$45,3,FALSE)</f>
        <v>201.2</v>
      </c>
      <c r="N14" s="9">
        <f>VLOOKUP($A14,'9'!$B$10:$D$45,3,FALSE)</f>
        <v>192.7</v>
      </c>
      <c r="O14" s="9">
        <f>VLOOKUP($A14,'10'!$B$10:$D$45,3,FALSE)</f>
        <v>195.9</v>
      </c>
      <c r="P14" s="9">
        <f>VLOOKUP($A14,'11'!$B$10:$D$45,3,FALSE)</f>
        <v>196.2</v>
      </c>
      <c r="Q14" s="9">
        <f>VLOOKUP($A14,'12'!$B$10:$D$45,3,FALSE)</f>
        <v>0</v>
      </c>
      <c r="R14" s="10">
        <f>T14/S14</f>
        <v>196.4</v>
      </c>
      <c r="S14" s="9">
        <f>VLOOKUP(A14,Formelhilfe!$A$9:$O$44,15,FALSE)</f>
        <v>5</v>
      </c>
      <c r="T14" s="10">
        <f>SUM(L14:Q14)</f>
        <v>982</v>
      </c>
      <c r="U14" s="10">
        <f>W14/V14</f>
        <v>194.96363636363637</v>
      </c>
      <c r="V14" s="9">
        <f>VLOOKUP(A14,Formelhilfe!$A$9:$P$44,16,FALSE)</f>
        <v>11</v>
      </c>
      <c r="W14" s="11">
        <f>SUM(C14:H14,L14:Q14)</f>
        <v>2144.6</v>
      </c>
    </row>
    <row r="15" spans="1:23" ht="18" customHeight="1" x14ac:dyDescent="0.4">
      <c r="A15" s="161" t="s">
        <v>100</v>
      </c>
      <c r="B15" s="97" t="str">
        <f>VLOOKUP(A15,'Wettkampf 1'!$B$10:$C$45,2,FALSE)</f>
        <v>Werlte</v>
      </c>
      <c r="C15" s="9">
        <f>VLOOKUP(A15,'Wettkampf 1'!$B$10:$D$45,3,FALSE)</f>
        <v>201.9</v>
      </c>
      <c r="D15" s="9">
        <f>VLOOKUP($A15,'2'!$B$10:$D$45,3,FALSE)</f>
        <v>199</v>
      </c>
      <c r="E15" s="9">
        <f>VLOOKUP($A15,'3'!$B$10:$D$45,3,FALSE)</f>
        <v>198.3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K15/J15</f>
        <v>199.73333333333335</v>
      </c>
      <c r="J15" s="9">
        <f>VLOOKUP(A15,Formelhilfe!$A$9:$H$44,8,FALSE)</f>
        <v>3</v>
      </c>
      <c r="K15" s="10">
        <f>SUM(C15:H15)</f>
        <v>599.20000000000005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208.4</v>
      </c>
      <c r="O15" s="9">
        <f>VLOOKUP($A15,'10'!$B$10:$D$45,3,FALSE)</f>
        <v>202.9</v>
      </c>
      <c r="P15" s="9">
        <f>VLOOKUP($A15,'11'!$B$10:$D$45,3,FALSE)</f>
        <v>203.9</v>
      </c>
      <c r="Q15" s="9">
        <f>VLOOKUP($A15,'12'!$B$10:$D$45,3,FALSE)</f>
        <v>0</v>
      </c>
      <c r="R15" s="10">
        <f>T15/S15</f>
        <v>205.06666666666669</v>
      </c>
      <c r="S15" s="9">
        <f>VLOOKUP(A15,Formelhilfe!$A$9:$O$44,15,FALSE)</f>
        <v>3</v>
      </c>
      <c r="T15" s="10">
        <f>SUM(L15:Q15)</f>
        <v>615.20000000000005</v>
      </c>
      <c r="U15" s="10">
        <f>W15/V15</f>
        <v>202.4</v>
      </c>
      <c r="V15" s="9">
        <f>VLOOKUP(A15,Formelhilfe!$A$9:$P$44,16,FALSE)</f>
        <v>6</v>
      </c>
      <c r="W15" s="11">
        <f>SUM(C15:H15,L15:Q15)</f>
        <v>1214.4000000000001</v>
      </c>
    </row>
    <row r="16" spans="1:23" ht="18" customHeight="1" x14ac:dyDescent="0.4">
      <c r="A16" s="161" t="s">
        <v>89</v>
      </c>
      <c r="B16" s="97" t="str">
        <f>VLOOKUP(A16,'Wettkampf 1'!$B$10:$C$45,2,FALSE)</f>
        <v>Sögel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 t="e">
        <f>K16/J16</f>
        <v>#DIV/0!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185</v>
      </c>
      <c r="M16" s="9">
        <f>VLOOKUP($A16,'8'!$B$10:$D$45,3,FALSE)</f>
        <v>190.7</v>
      </c>
      <c r="N16" s="9">
        <f>VLOOKUP($A16,'9'!$B$10:$D$45,3,FALSE)</f>
        <v>188.89999999999998</v>
      </c>
      <c r="O16" s="9">
        <f>VLOOKUP($A16,'10'!$B$10:$D$45,3,FALSE)</f>
        <v>185.9</v>
      </c>
      <c r="P16" s="9">
        <f>VLOOKUP($A16,'11'!$B$10:$D$45,3,FALSE)</f>
        <v>0</v>
      </c>
      <c r="Q16" s="9">
        <f>VLOOKUP($A16,'12'!$B$10:$D$45,3,FALSE)</f>
        <v>0</v>
      </c>
      <c r="R16" s="10">
        <f>T16/S16</f>
        <v>187.62499999999997</v>
      </c>
      <c r="S16" s="9">
        <f>VLOOKUP(A16,Formelhilfe!$A$9:$O$44,15,FALSE)</f>
        <v>4</v>
      </c>
      <c r="T16" s="10">
        <f>SUM(L16:Q16)</f>
        <v>750.49999999999989</v>
      </c>
      <c r="U16" s="10">
        <f>W16/V16</f>
        <v>187.62499999999997</v>
      </c>
      <c r="V16" s="9">
        <f>VLOOKUP(A16,Formelhilfe!$A$9:$P$44,16,FALSE)</f>
        <v>4</v>
      </c>
      <c r="W16" s="11">
        <f>SUM(C16:H16,L16:Q16)</f>
        <v>750.49999999999989</v>
      </c>
    </row>
    <row r="17" spans="1:45" ht="18" customHeight="1" x14ac:dyDescent="0.4">
      <c r="A17" s="161" t="s">
        <v>90</v>
      </c>
      <c r="B17" s="97" t="str">
        <f>VLOOKUP(A17,'Wettkampf 1'!$B$10:$C$45,2,FALSE)</f>
        <v>Sögel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 t="e">
        <f>K17/J17</f>
        <v>#DIV/0!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>T17/S17</f>
        <v>#DIV/0!</v>
      </c>
      <c r="S17" s="9">
        <f>VLOOKUP(A17,Formelhilfe!$A$9:$O$44,15,FALSE)</f>
        <v>0</v>
      </c>
      <c r="T17" s="10">
        <f>SUM(L17:Q17)</f>
        <v>0</v>
      </c>
      <c r="U17" s="10" t="e">
        <f>W17/V17</f>
        <v>#DIV/0!</v>
      </c>
      <c r="V17" s="9">
        <f>VLOOKUP(A17,Formelhilfe!$A$9:$P$44,16,FALSE)</f>
        <v>0</v>
      </c>
      <c r="W17" s="11">
        <f>SUM(C17:H17,L17:Q17)</f>
        <v>0</v>
      </c>
    </row>
    <row r="18" spans="1:45" ht="18" customHeight="1" x14ac:dyDescent="0.4">
      <c r="A18" s="161" t="s">
        <v>55</v>
      </c>
      <c r="B18" s="97" t="str">
        <f>VLOOKUP(A18,'Wettkampf 1'!$B$10:$C$45,2,FALSE)</f>
        <v>Sögel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 t="e">
        <f>K18/J18</f>
        <v>#DIV/0!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>T18/S18</f>
        <v>#DIV/0!</v>
      </c>
      <c r="S18" s="9">
        <f>VLOOKUP(A18,Formelhilfe!$A$9:$O$44,15,FALSE)</f>
        <v>0</v>
      </c>
      <c r="T18" s="10">
        <f>SUM(L18:Q18)</f>
        <v>0</v>
      </c>
      <c r="U18" s="10" t="e">
        <f>W18/V18</f>
        <v>#DIV/0!</v>
      </c>
      <c r="V18" s="9">
        <f>VLOOKUP(A18,Formelhilfe!$A$9:$P$44,16,FALSE)</f>
        <v>0</v>
      </c>
      <c r="W18" s="11">
        <f>SUM(C18:H18,L18:Q18)</f>
        <v>0</v>
      </c>
    </row>
    <row r="19" spans="1:45" ht="18" customHeight="1" x14ac:dyDescent="0.4">
      <c r="A19" s="161" t="s">
        <v>96</v>
      </c>
      <c r="B19" s="97" t="str">
        <f>VLOOKUP(A19,'Wettkampf 1'!$B$10:$C$45,2,FALSE)</f>
        <v>Eisten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 t="e">
        <f>K19/J19</f>
        <v>#DIV/0!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>T19/S19</f>
        <v>#DIV/0!</v>
      </c>
      <c r="S19" s="9">
        <f>VLOOKUP(A19,Formelhilfe!$A$9:$O$44,15,FALSE)</f>
        <v>0</v>
      </c>
      <c r="T19" s="10">
        <f>SUM(L19:Q19)</f>
        <v>0</v>
      </c>
      <c r="U19" s="10" t="e">
        <f>W19/V19</f>
        <v>#DIV/0!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61" t="s">
        <v>56</v>
      </c>
      <c r="B20" s="97" t="str">
        <f>VLOOKUP(A20,'Wettkampf 1'!$B$10:$C$45,2,FALSE)</f>
        <v>Eisten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 t="e">
        <f>K20/J20</f>
        <v>#DIV/0!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>T20/S20</f>
        <v>#DIV/0!</v>
      </c>
      <c r="S20" s="9">
        <f>VLOOKUP(A20,Formelhilfe!$A$9:$O$44,15,FALSE)</f>
        <v>0</v>
      </c>
      <c r="T20" s="10">
        <f>SUM(L20:Q20)</f>
        <v>0</v>
      </c>
      <c r="U20" s="10" t="e">
        <f>W20/V20</f>
        <v>#DIV/0!</v>
      </c>
      <c r="V20" s="9">
        <f>VLOOKUP(A20,Formelhilfe!$A$9:$P$44,16,FALSE)</f>
        <v>0</v>
      </c>
      <c r="W20" s="11">
        <f>SUM(C20:H20,L20:Q20)</f>
        <v>0</v>
      </c>
    </row>
    <row r="21" spans="1:45" ht="18" customHeight="1" x14ac:dyDescent="0.4">
      <c r="A21" s="161" t="s">
        <v>101</v>
      </c>
      <c r="B21" s="97" t="str">
        <f>VLOOKUP(A21,'Wettkampf 1'!$B$10:$C$45,2,FALSE)</f>
        <v>Werlte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 t="e">
        <f>K21/J21</f>
        <v>#DIV/0!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 t="e">
        <f>W21/V21</f>
        <v>#DIV/0!</v>
      </c>
      <c r="V21" s="9">
        <f>VLOOKUP(A21,Formelhilfe!$A$9:$P$44,16,FALSE)</f>
        <v>0</v>
      </c>
      <c r="W21" s="11">
        <f>SUM(C21:H21,L21:Q21)</f>
        <v>0</v>
      </c>
    </row>
    <row r="22" spans="1:45" ht="18" customHeight="1" x14ac:dyDescent="0.4">
      <c r="A22" s="161" t="s">
        <v>57</v>
      </c>
      <c r="B22" s="97" t="str">
        <f>VLOOKUP(A22,'Wettkampf 1'!$B$10:$C$45,2,FALSE)</f>
        <v>Werlte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 t="e">
        <f>K22/J22</f>
        <v>#DIV/0!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 t="e">
        <f>W22/V22</f>
        <v>#DIV/0!</v>
      </c>
      <c r="V22" s="9">
        <f>VLOOKUP(A22,Formelhilfe!$A$9:$P$44,16,FALSE)</f>
        <v>0</v>
      </c>
      <c r="W22" s="11">
        <f>SUM(C22:H22,L22:Q22)</f>
        <v>0</v>
      </c>
    </row>
    <row r="23" spans="1:45" ht="18" customHeight="1" x14ac:dyDescent="0.4">
      <c r="A23" s="161" t="s">
        <v>105</v>
      </c>
      <c r="B23" s="97" t="str">
        <f>VLOOKUP(A23,'Wettkampf 1'!$B$10:$C$45,2,FALSE)</f>
        <v>Börgermoor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 t="e">
        <f>K23/J23</f>
        <v>#DIV/0!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 t="e">
        <f>W23/V23</f>
        <v>#DIV/0!</v>
      </c>
      <c r="V23" s="9">
        <f>VLOOKUP(A23,Formelhilfe!$A$9:$P$44,16,FALSE)</f>
        <v>0</v>
      </c>
      <c r="W23" s="11">
        <f>SUM(C23:H23,L23:Q23)</f>
        <v>0</v>
      </c>
    </row>
    <row r="24" spans="1:45" ht="18" customHeight="1" x14ac:dyDescent="0.4">
      <c r="A24" s="161" t="s">
        <v>108</v>
      </c>
      <c r="B24" s="97" t="str">
        <f>VLOOKUP(A24,'Wettkampf 1'!$B$10:$C$45,2,FALSE)</f>
        <v>Börgermoor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61" t="s">
        <v>109</v>
      </c>
      <c r="B25" s="97" t="str">
        <f>VLOOKUP(A25,'Wettkampf 1'!$B$10:$C$45,2,FALSE)</f>
        <v>Börgermoor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61" t="s">
        <v>110</v>
      </c>
      <c r="B26" s="97" t="str">
        <f>VLOOKUP(A26,'Wettkampf 1'!$B$10:$C$45,2,FALSE)</f>
        <v>Mannschaft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61" t="s">
        <v>111</v>
      </c>
      <c r="B27" s="97" t="str">
        <f>VLOOKUP(A27,'Wettkampf 1'!$B$10:$C$45,2,FALSE)</f>
        <v>Mannschaft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61" t="s">
        <v>112</v>
      </c>
      <c r="B28" s="97" t="str">
        <f>VLOOKUP(A28,'Wettkampf 1'!$B$10:$C$45,2,FALSE)</f>
        <v>Mannschaft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61" t="s">
        <v>113</v>
      </c>
      <c r="B29" s="97" t="str">
        <f>VLOOKUP(A29,'Wettkampf 1'!$B$10:$C$45,2,FALSE)</f>
        <v>Mannschaft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61" t="s">
        <v>114</v>
      </c>
      <c r="B30" s="97" t="str">
        <f>VLOOKUP(A30,'Wettkampf 1'!$B$10:$C$45,2,FALSE)</f>
        <v>Mannschaft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61" t="s">
        <v>58</v>
      </c>
      <c r="B31" s="97" t="str">
        <f>VLOOKUP(A31,'Wettkampf 1'!$B$10:$C$45,2,FALSE)</f>
        <v>Mannschaft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61" t="s">
        <v>115</v>
      </c>
      <c r="B32" s="97" t="str">
        <f>VLOOKUP(A32,'Wettkampf 1'!$B$10:$C$45,2,FALSE)</f>
        <v>Mannschaft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61" t="s">
        <v>116</v>
      </c>
      <c r="B33" s="97" t="str">
        <f>VLOOKUP(A33,'Wettkampf 1'!$B$10:$C$45,2,FALSE)</f>
        <v>Mannschaft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61" t="s">
        <v>117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61" t="s">
        <v>118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61" t="s">
        <v>119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61" t="s">
        <v>120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6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Sögel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11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11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Werlte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Mannschaft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61" t="s">
        <v>88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11</v>
      </c>
      <c r="S9" s="13" t="s">
        <v>24</v>
      </c>
    </row>
    <row r="10" spans="1:21" ht="15.6" x14ac:dyDescent="0.3">
      <c r="A10" s="161" t="s">
        <v>89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ref="H10:H38" si="3">B10+C10+D10+E10+F10+G10</f>
        <v>0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4</v>
      </c>
      <c r="P10" s="13">
        <f t="shared" ref="P10:P38" si="5">O10+H10</f>
        <v>4</v>
      </c>
      <c r="S10" s="13" t="s">
        <v>30</v>
      </c>
    </row>
    <row r="11" spans="1:21" ht="15.6" x14ac:dyDescent="0.3">
      <c r="A11" s="161" t="s">
        <v>90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3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0</v>
      </c>
    </row>
    <row r="12" spans="1:21" ht="15.6" x14ac:dyDescent="0.3">
      <c r="A12" s="161" t="s">
        <v>91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11</v>
      </c>
    </row>
    <row r="13" spans="1:21" ht="15.6" x14ac:dyDescent="0.3">
      <c r="A13" s="161" t="s">
        <v>92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4"/>
        <v>5</v>
      </c>
      <c r="P13" s="13">
        <f t="shared" si="5"/>
        <v>11</v>
      </c>
    </row>
    <row r="14" spans="1:21" ht="15.6" x14ac:dyDescent="0.3">
      <c r="A14" s="161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61" t="s">
        <v>93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11</v>
      </c>
    </row>
    <row r="16" spans="1:21" ht="15.6" x14ac:dyDescent="0.3">
      <c r="A16" s="161" t="s">
        <v>95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11</v>
      </c>
    </row>
    <row r="17" spans="1:16" ht="15.6" x14ac:dyDescent="0.3">
      <c r="A17" s="161" t="s">
        <v>96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3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0</v>
      </c>
    </row>
    <row r="18" spans="1:16" ht="15.6" x14ac:dyDescent="0.3">
      <c r="A18" s="161" t="s">
        <v>97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61" t="s">
        <v>98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11</v>
      </c>
    </row>
    <row r="20" spans="1:16" ht="15.6" x14ac:dyDescent="0.3">
      <c r="A20" s="161" t="s">
        <v>56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61" t="s">
        <v>99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11</v>
      </c>
    </row>
    <row r="22" spans="1:16" ht="15.6" x14ac:dyDescent="0.3">
      <c r="A22" s="161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3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3</v>
      </c>
      <c r="P22" s="13">
        <f t="shared" si="5"/>
        <v>6</v>
      </c>
    </row>
    <row r="23" spans="1:16" ht="15.6" x14ac:dyDescent="0.3">
      <c r="A23" s="161" t="s">
        <v>101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3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0</v>
      </c>
    </row>
    <row r="24" spans="1:16" ht="15.6" x14ac:dyDescent="0.3">
      <c r="A24" s="161" t="s">
        <v>102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11</v>
      </c>
    </row>
    <row r="25" spans="1:16" ht="15.6" x14ac:dyDescent="0.3">
      <c r="A25" s="161" t="s">
        <v>103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5</v>
      </c>
      <c r="P25" s="13">
        <f t="shared" si="5"/>
        <v>11</v>
      </c>
    </row>
    <row r="26" spans="1:16" ht="15.6" x14ac:dyDescent="0.3">
      <c r="A26" s="161" t="s">
        <v>57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61" t="s">
        <v>104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11</v>
      </c>
    </row>
    <row r="28" spans="1:16" ht="15.6" x14ac:dyDescent="0.3">
      <c r="A28" s="161" t="s">
        <v>105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3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0</v>
      </c>
    </row>
    <row r="29" spans="1:16" ht="15.6" x14ac:dyDescent="0.3">
      <c r="A29" s="161" t="s">
        <v>106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11</v>
      </c>
    </row>
    <row r="30" spans="1:16" ht="15.6" x14ac:dyDescent="0.3">
      <c r="A30" s="161" t="s">
        <v>107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11</v>
      </c>
    </row>
    <row r="31" spans="1:16" ht="15.6" x14ac:dyDescent="0.3">
      <c r="A31" s="161" t="s">
        <v>108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61" t="s">
        <v>109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61" t="s">
        <v>110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0</v>
      </c>
    </row>
    <row r="34" spans="1:16" ht="15.6" x14ac:dyDescent="0.3">
      <c r="A34" s="161" t="s">
        <v>111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3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0</v>
      </c>
    </row>
    <row r="35" spans="1:16" ht="15.6" x14ac:dyDescent="0.3">
      <c r="A35" s="161" t="s">
        <v>112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0</v>
      </c>
    </row>
    <row r="36" spans="1:16" ht="15.6" x14ac:dyDescent="0.3">
      <c r="A36" s="161" t="s">
        <v>113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3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0</v>
      </c>
    </row>
    <row r="37" spans="1:16" ht="15.6" x14ac:dyDescent="0.3">
      <c r="A37" s="161" t="s">
        <v>114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61" t="s">
        <v>58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61" t="s">
        <v>115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61" t="s">
        <v>116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61" t="s">
        <v>117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61" t="s">
        <v>118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61" t="s">
        <v>119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61" t="s">
        <v>120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14</v>
      </c>
      <c r="C45" s="17">
        <f t="shared" ref="C45:G45" si="9">SUM(C9:C44)</f>
        <v>14</v>
      </c>
      <c r="D45" s="17">
        <f t="shared" si="9"/>
        <v>14</v>
      </c>
      <c r="E45" s="17">
        <f t="shared" si="9"/>
        <v>13</v>
      </c>
      <c r="F45" s="17">
        <f t="shared" si="9"/>
        <v>13</v>
      </c>
      <c r="G45" s="17">
        <f t="shared" si="9"/>
        <v>13</v>
      </c>
      <c r="H45" s="17">
        <f t="shared" ref="H45" si="10">SUM(H9:H38)</f>
        <v>81</v>
      </c>
      <c r="I45" s="17">
        <f>SUM(I9:I44)</f>
        <v>14</v>
      </c>
      <c r="J45" s="17">
        <f t="shared" ref="J45:N45" si="11">SUM(J9:J44)</f>
        <v>14</v>
      </c>
      <c r="K45" s="17">
        <f t="shared" si="11"/>
        <v>15</v>
      </c>
      <c r="L45" s="17">
        <f t="shared" si="11"/>
        <v>15</v>
      </c>
      <c r="M45" s="17">
        <f t="shared" si="11"/>
        <v>14</v>
      </c>
      <c r="N45" s="17">
        <f t="shared" si="11"/>
        <v>0</v>
      </c>
      <c r="O45" s="17">
        <f>SUM(O9:O44)</f>
        <v>72</v>
      </c>
      <c r="P45" s="17">
        <f>SUM(P9:P44)</f>
        <v>153</v>
      </c>
    </row>
  </sheetData>
  <sheetProtection selectLockedCells="1" sort="0" selectUnlockedCells="1"/>
  <protectedRanges>
    <protectedRange sqref="A9:A44" name="Bereich5_4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1" t="s">
        <v>69</v>
      </c>
      <c r="C2" s="7">
        <f>VLOOKUP($B$2:$B$7,'Wettkampf 1'!$B$2:$D$7,3,FALSE)</f>
        <v>620.09999999999991</v>
      </c>
      <c r="D2" s="5">
        <f>VLOOKUP($B$2:$B$7,'2'!$B$2:$D$7,3,FALSE)</f>
        <v>611.70000000000005</v>
      </c>
      <c r="E2" s="5">
        <f>VLOOKUP($B$2:$B$7,'3'!$B$2:$D$7,3,FALSE)</f>
        <v>613.6</v>
      </c>
      <c r="F2" s="5">
        <f>VLOOKUP($B$2:$B$7,'4'!$B$2:$D$7,3,FALSE)</f>
        <v>613.59999999999991</v>
      </c>
      <c r="G2" s="5">
        <f>VLOOKUP($B$2:$B$7,'5'!$B$2:$D$7,3,FALSE)</f>
        <v>615.59999999999991</v>
      </c>
      <c r="H2" s="5">
        <f>VLOOKUP($B$2:$B$7,'6'!$B$2:$D$7,3,FALSE)</f>
        <v>619.5</v>
      </c>
      <c r="I2" s="5">
        <f>J2/Formelhilfe!H3</f>
        <v>615.68333333333328</v>
      </c>
      <c r="J2" s="5">
        <f>SUM(C2:H2)</f>
        <v>3694.1</v>
      </c>
      <c r="K2" s="5">
        <f>VLOOKUP($B$2:$B$7,'7'!$B$2:$D$7,3,FALSE)</f>
        <v>615.90000000000009</v>
      </c>
      <c r="L2" s="5">
        <f>VLOOKUP($B$2:$B$7,'8'!$B$2:$D$7,3,FALSE)</f>
        <v>617.29999999999995</v>
      </c>
      <c r="M2" s="5">
        <f>VLOOKUP($B$2:$B$7,'9'!$B$2:$D$7,3,FALSE)</f>
        <v>616.79999999999995</v>
      </c>
      <c r="N2" s="5">
        <f>VLOOKUP($B$2:$B$7,'10'!$B$2:$D$7,3,FALSE)</f>
        <v>626.20000000000005</v>
      </c>
      <c r="O2" s="5">
        <f>VLOOKUP($B$2:$B$7,'11'!$B$2:$D$7,3,FALSE)</f>
        <v>616.70000000000005</v>
      </c>
      <c r="P2" s="5">
        <f>VLOOKUP($B$2:$B$7,'12'!$B$2:$D$7,3,FALSE)</f>
        <v>0</v>
      </c>
      <c r="Q2" s="5">
        <f>R2/Formelhilfe!O3</f>
        <v>618.57999999999993</v>
      </c>
      <c r="R2" s="5">
        <f>SUM(K2:P2)</f>
        <v>3092.8999999999996</v>
      </c>
      <c r="S2" s="5">
        <f>T2/Formelhilfe!P3</f>
        <v>617</v>
      </c>
      <c r="T2" s="6">
        <f>SUM(C2:H2,K2:P2)</f>
        <v>6787</v>
      </c>
    </row>
    <row r="3" spans="1:20" ht="23.25" customHeight="1" x14ac:dyDescent="0.35">
      <c r="A3" s="12"/>
      <c r="B3" s="161" t="s">
        <v>68</v>
      </c>
      <c r="C3" s="7">
        <f>VLOOKUP($B$2:$B$7,'Wettkampf 1'!$B$2:$D$7,3,FALSE)</f>
        <v>613.79999999999995</v>
      </c>
      <c r="D3" s="5">
        <f>VLOOKUP($B$2:$B$7,'2'!$B$2:$D$7,3,FALSE)</f>
        <v>617.4</v>
      </c>
      <c r="E3" s="5">
        <f>VLOOKUP($B$2:$B$7,'3'!$B$2:$D$7,3,FALSE)</f>
        <v>616.70000000000005</v>
      </c>
      <c r="F3" s="5">
        <f>VLOOKUP($B$2:$B$7,'4'!$B$2:$D$7,3,FALSE)</f>
        <v>614.29999999999995</v>
      </c>
      <c r="G3" s="5">
        <f>VLOOKUP($B$2:$B$7,'5'!$B$2:$D$7,3,FALSE)</f>
        <v>624.79999999999995</v>
      </c>
      <c r="H3" s="5">
        <f>VLOOKUP($B$2:$B$7,'6'!$B$2:$D$7,3,FALSE)</f>
        <v>611.5</v>
      </c>
      <c r="I3" s="5">
        <f>J3/Formelhilfe!H5</f>
        <v>616.41666666666663</v>
      </c>
      <c r="J3" s="5">
        <f>SUM(C3:H3)</f>
        <v>3698.5</v>
      </c>
      <c r="K3" s="5">
        <f>VLOOKUP($B$2:$B$7,'7'!$B$2:$D$7,3,FALSE)</f>
        <v>610.80000000000007</v>
      </c>
      <c r="L3" s="5">
        <f>VLOOKUP($B$2:$B$7,'8'!$B$2:$D$7,3,FALSE)</f>
        <v>616.19999999999993</v>
      </c>
      <c r="M3" s="5">
        <f>VLOOKUP($B$2:$B$7,'9'!$B$2:$D$7,3,FALSE)</f>
        <v>614.20000000000005</v>
      </c>
      <c r="N3" s="5">
        <f>VLOOKUP($B$2:$B$7,'10'!$B$2:$D$7,3,FALSE)</f>
        <v>614</v>
      </c>
      <c r="O3" s="5">
        <f>VLOOKUP($B$2:$B$7,'11'!$B$2:$D$7,3,FALSE)</f>
        <v>605</v>
      </c>
      <c r="P3" s="5">
        <f>VLOOKUP($B$2:$B$7,'12'!$B$2:$D$7,3,FALSE)</f>
        <v>0</v>
      </c>
      <c r="Q3" s="5">
        <f>R3/Formelhilfe!O5</f>
        <v>612.04</v>
      </c>
      <c r="R3" s="5">
        <f>SUM(K3:P3)</f>
        <v>3060.2</v>
      </c>
      <c r="S3" s="5">
        <f>T3/Formelhilfe!P5</f>
        <v>614.42727272727268</v>
      </c>
      <c r="T3" s="6">
        <f>SUM(C3:H3,K3:P3)</f>
        <v>6758.7</v>
      </c>
    </row>
    <row r="4" spans="1:20" ht="23.25" customHeight="1" x14ac:dyDescent="0.35">
      <c r="A4" s="12"/>
      <c r="B4" s="161" t="s">
        <v>72</v>
      </c>
      <c r="C4" s="7">
        <f>VLOOKUP($B$2:$B$7,'Wettkampf 1'!$B$2:$D$7,3,FALSE)</f>
        <v>603.69999999999993</v>
      </c>
      <c r="D4" s="5">
        <f>VLOOKUP($B$2:$B$7,'2'!$B$2:$D$7,3,FALSE)</f>
        <v>608.4</v>
      </c>
      <c r="E4" s="5">
        <f>VLOOKUP($B$2:$B$7,'3'!$B$2:$D$7,3,FALSE)</f>
        <v>597.5</v>
      </c>
      <c r="F4" s="5">
        <f>VLOOKUP($B$2:$B$7,'4'!$B$2:$D$7,3,FALSE)</f>
        <v>589.90000000000009</v>
      </c>
      <c r="G4" s="5">
        <f>VLOOKUP($B$2:$B$7,'5'!$B$2:$D$7,3,FALSE)</f>
        <v>602.69999999999993</v>
      </c>
      <c r="H4" s="5">
        <f>VLOOKUP($B$2:$B$7,'6'!$B$2:$D$7,3,FALSE)</f>
        <v>606.1</v>
      </c>
      <c r="I4" s="5">
        <f>J4/Formelhilfe!H4</f>
        <v>601.38333333333333</v>
      </c>
      <c r="J4" s="5">
        <f>SUM(C4:H4)</f>
        <v>3608.2999999999997</v>
      </c>
      <c r="K4" s="5">
        <f>VLOOKUP($B$2:$B$7,'7'!$B$2:$D$7,3,FALSE)</f>
        <v>608.20000000000005</v>
      </c>
      <c r="L4" s="5">
        <f>VLOOKUP($B$2:$B$7,'8'!$B$2:$D$7,3,FALSE)</f>
        <v>616.09999999999991</v>
      </c>
      <c r="M4" s="5">
        <f>VLOOKUP($B$2:$B$7,'9'!$B$2:$D$7,3,FALSE)</f>
        <v>603.79999999999995</v>
      </c>
      <c r="N4" s="5">
        <f>VLOOKUP($B$2:$B$7,'10'!$B$2:$D$7,3,FALSE)</f>
        <v>605.79999999999995</v>
      </c>
      <c r="O4" s="5">
        <f>VLOOKUP($B$2:$B$7,'11'!$B$2:$D$7,3,FALSE)</f>
        <v>607</v>
      </c>
      <c r="P4" s="5">
        <f>VLOOKUP($B$2:$B$7,'12'!$B$2:$D$7,3,FALSE)</f>
        <v>0</v>
      </c>
      <c r="Q4" s="5">
        <f>R4/Formelhilfe!O4</f>
        <v>608.17999999999995</v>
      </c>
      <c r="R4" s="5">
        <f>SUM(K4:P4)</f>
        <v>3040.8999999999996</v>
      </c>
      <c r="S4" s="5">
        <f>T4/Formelhilfe!P4</f>
        <v>604.4727272727273</v>
      </c>
      <c r="T4" s="6">
        <f>SUM(C4:H4,K4:P4)</f>
        <v>6649.2000000000007</v>
      </c>
    </row>
    <row r="5" spans="1:20" ht="23.25" customHeight="1" x14ac:dyDescent="0.35">
      <c r="A5" s="12"/>
      <c r="B5" s="161" t="s">
        <v>73</v>
      </c>
      <c r="C5" s="7">
        <f>VLOOKUP($B$2:$B$7,'Wettkampf 1'!$B$2:$D$7,3,FALSE)</f>
        <v>605.79999999999995</v>
      </c>
      <c r="D5" s="5">
        <f>VLOOKUP($B$2:$B$7,'2'!$B$2:$D$7,3,FALSE)</f>
        <v>600.6</v>
      </c>
      <c r="E5" s="5">
        <f>VLOOKUP($B$2:$B$7,'3'!$B$2:$D$7,3,FALSE)</f>
        <v>592.70000000000005</v>
      </c>
      <c r="F5" s="5">
        <f>VLOOKUP($B$2:$B$7,'4'!$B$2:$D$7,3,FALSE)</f>
        <v>611.9</v>
      </c>
      <c r="G5" s="5">
        <f>VLOOKUP($B$2:$B$7,'5'!$B$2:$D$7,3,FALSE)</f>
        <v>610.70000000000005</v>
      </c>
      <c r="H5" s="5">
        <f>VLOOKUP($B$2:$B$7,'6'!$B$2:$D$7,3,FALSE)</f>
        <v>592.5</v>
      </c>
      <c r="I5" s="5" t="e">
        <f>J5/Formelhilfe!H7</f>
        <v>#DIV/0!</v>
      </c>
      <c r="J5" s="5">
        <f>SUM(C5:H5)</f>
        <v>3614.2</v>
      </c>
      <c r="K5" s="5">
        <f>VLOOKUP($B$2:$B$7,'7'!$B$2:$D$7,3,FALSE)</f>
        <v>587.20000000000005</v>
      </c>
      <c r="L5" s="5">
        <f>VLOOKUP($B$2:$B$7,'8'!$B$2:$D$7,3,FALSE)</f>
        <v>603.6</v>
      </c>
      <c r="M5" s="5">
        <f>VLOOKUP($B$2:$B$7,'9'!$B$2:$D$7,3,FALSE)</f>
        <v>612.6</v>
      </c>
      <c r="N5" s="5">
        <f>VLOOKUP($B$2:$B$7,'10'!$B$2:$D$7,3,FALSE)</f>
        <v>607.5</v>
      </c>
      <c r="O5" s="5">
        <f>VLOOKUP($B$2:$B$7,'11'!$B$2:$D$7,3,FALSE)</f>
        <v>618</v>
      </c>
      <c r="P5" s="5">
        <f>VLOOKUP($B$2:$B$7,'12'!$B$2:$D$7,3,FALSE)</f>
        <v>0</v>
      </c>
      <c r="Q5" s="5" t="e">
        <f>R5/Formelhilfe!O7</f>
        <v>#DIV/0!</v>
      </c>
      <c r="R5" s="5">
        <f>SUM(K5:P5)</f>
        <v>3028.9</v>
      </c>
      <c r="S5" s="5" t="e">
        <f>T5/Formelhilfe!P7</f>
        <v>#DIV/0!</v>
      </c>
      <c r="T5" s="6">
        <f>SUM(C5:H5,K5:P5)</f>
        <v>6643.1</v>
      </c>
    </row>
    <row r="6" spans="1:20" ht="23.25" customHeight="1" x14ac:dyDescent="0.35">
      <c r="A6" s="12"/>
      <c r="B6" s="161" t="s">
        <v>86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 t="e">
        <f>J6/Formelhilfe!H6</f>
        <v>#DIV/0!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R6/Formelhilfe!O6</f>
        <v>#DIV/0!</v>
      </c>
      <c r="R6" s="5">
        <f>SUM(K6:P6)</f>
        <v>0</v>
      </c>
      <c r="S6" s="5" t="e">
        <f>T6/Formelhilfe!P6</f>
        <v>#DIV/0!</v>
      </c>
      <c r="T6" s="6">
        <f>SUM(C6:H6,K6:P6)</f>
        <v>0</v>
      </c>
    </row>
    <row r="7" spans="1:20" ht="23.25" customHeight="1" x14ac:dyDescent="0.35">
      <c r="A7" s="12"/>
      <c r="B7" s="161" t="s">
        <v>87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4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80" t="str">
        <f>Übersicht!D4</f>
        <v>Eisten</v>
      </c>
      <c r="Z1" s="180"/>
    </row>
    <row r="2" spans="1:29" ht="15" customHeight="1" x14ac:dyDescent="0.3">
      <c r="A2" s="95">
        <v>1</v>
      </c>
      <c r="B2" s="113" t="s">
        <v>72</v>
      </c>
      <c r="D2" s="107">
        <f>G46</f>
        <v>603.69999999999993</v>
      </c>
      <c r="E2" s="112" t="str">
        <f>IF(H46&gt;4,"Es sind zu viele Schützen in Wertung!"," ")</f>
        <v xml:space="preserve"> </v>
      </c>
      <c r="X2" s="111" t="s">
        <v>35</v>
      </c>
      <c r="Y2" s="181" t="str">
        <f>Übersicht!D3</f>
        <v>11.09.</v>
      </c>
      <c r="Z2" s="180"/>
    </row>
    <row r="3" spans="1:29" ht="15" customHeight="1" x14ac:dyDescent="0.3">
      <c r="A3" s="95">
        <v>2</v>
      </c>
      <c r="B3" s="113" t="s">
        <v>69</v>
      </c>
      <c r="D3" s="107">
        <f>I46</f>
        <v>620.09999999999991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73</v>
      </c>
      <c r="D4" s="107">
        <f>K46</f>
        <v>605.79999999999995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68</v>
      </c>
      <c r="D5" s="107">
        <f>M46</f>
        <v>613.79999999999995</v>
      </c>
      <c r="E5" s="112" t="str">
        <f>IF(N46&gt;4,"Es sind zu viele Schützen in Wertung!"," ")</f>
        <v xml:space="preserve"> </v>
      </c>
      <c r="W5" s="105"/>
      <c r="X5" s="109" t="s">
        <v>50</v>
      </c>
      <c r="Y5" s="178" t="s">
        <v>121</v>
      </c>
      <c r="Z5" s="179"/>
      <c r="AA5" s="105"/>
    </row>
    <row r="6" spans="1:29" ht="15" customHeight="1" x14ac:dyDescent="0.3">
      <c r="A6" s="95">
        <v>5</v>
      </c>
      <c r="B6" s="113" t="s">
        <v>86</v>
      </c>
      <c r="D6" s="107">
        <f>O46</f>
        <v>0</v>
      </c>
      <c r="E6" s="112" t="str">
        <f>IF(P46&gt;4,"Es sind zu viele Schützen in Wertung!"," ")</f>
        <v xml:space="preserve"> </v>
      </c>
      <c r="W6" s="105"/>
      <c r="X6" s="109" t="s">
        <v>49</v>
      </c>
      <c r="Y6" s="178" t="s">
        <v>122</v>
      </c>
      <c r="Z6" s="179"/>
      <c r="AA6" s="105"/>
    </row>
    <row r="7" spans="1:29" ht="15" customHeight="1" x14ac:dyDescent="0.3">
      <c r="A7" s="95">
        <v>6</v>
      </c>
      <c r="B7" s="113" t="s">
        <v>87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59</v>
      </c>
      <c r="Y7" s="178" t="s">
        <v>121</v>
      </c>
      <c r="Z7" s="179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75" t="s">
        <v>36</v>
      </c>
      <c r="X9" s="176"/>
      <c r="Y9" s="176"/>
      <c r="Z9" s="177"/>
    </row>
    <row r="10" spans="1:29" ht="12.9" customHeight="1" x14ac:dyDescent="0.3">
      <c r="A10" s="95">
        <v>1</v>
      </c>
      <c r="B10" s="113" t="s">
        <v>88</v>
      </c>
      <c r="C10" s="97" t="s">
        <v>72</v>
      </c>
      <c r="D10" s="97">
        <v>194.9</v>
      </c>
      <c r="E10" s="50"/>
      <c r="F10" s="67">
        <f>IF(E10="x","0",D10)</f>
        <v>194.9</v>
      </c>
      <c r="G10" s="67">
        <f>IF(C10=$B$2,F10,0)</f>
        <v>194.9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89</v>
      </c>
      <c r="C11" s="97" t="s">
        <v>72</v>
      </c>
      <c r="D11" s="97"/>
      <c r="E11" s="50" t="s">
        <v>37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90</v>
      </c>
      <c r="C12" s="97" t="s">
        <v>72</v>
      </c>
      <c r="D12" s="97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1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91</v>
      </c>
      <c r="C13" s="97" t="s">
        <v>72</v>
      </c>
      <c r="D13" s="97">
        <v>204.2</v>
      </c>
      <c r="E13" s="50"/>
      <c r="F13" s="67">
        <f t="shared" si="0"/>
        <v>204.2</v>
      </c>
      <c r="G13" s="67">
        <f t="shared" si="1"/>
        <v>204.2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92</v>
      </c>
      <c r="C14" s="97" t="s">
        <v>72</v>
      </c>
      <c r="D14" s="97">
        <v>204.6</v>
      </c>
      <c r="E14" s="50" t="s">
        <v>70</v>
      </c>
      <c r="F14" s="67">
        <f t="shared" si="0"/>
        <v>204.6</v>
      </c>
      <c r="G14" s="67">
        <f t="shared" si="1"/>
        <v>204.6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55</v>
      </c>
      <c r="C15" s="97" t="s">
        <v>72</v>
      </c>
      <c r="D15" s="97"/>
      <c r="E15" s="50" t="s">
        <v>70</v>
      </c>
      <c r="F15" s="67">
        <f t="shared" si="0"/>
        <v>0</v>
      </c>
      <c r="G15" s="67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93</v>
      </c>
      <c r="C16" s="97" t="s">
        <v>69</v>
      </c>
      <c r="D16" s="97">
        <v>208.5</v>
      </c>
      <c r="E16" s="50" t="s">
        <v>94</v>
      </c>
      <c r="F16" s="67">
        <f t="shared" si="0"/>
        <v>208.5</v>
      </c>
      <c r="G16" s="67">
        <f t="shared" si="1"/>
        <v>0</v>
      </c>
      <c r="H16" s="67">
        <f t="shared" si="2"/>
        <v>0</v>
      </c>
      <c r="I16" s="67">
        <f t="shared" si="3"/>
        <v>208.5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95</v>
      </c>
      <c r="C17" s="97" t="s">
        <v>69</v>
      </c>
      <c r="D17" s="97">
        <v>205.9</v>
      </c>
      <c r="E17" s="50"/>
      <c r="F17" s="67">
        <f t="shared" si="0"/>
        <v>205.9</v>
      </c>
      <c r="G17" s="67">
        <f t="shared" si="1"/>
        <v>0</v>
      </c>
      <c r="H17" s="67">
        <f t="shared" si="2"/>
        <v>0</v>
      </c>
      <c r="I17" s="67">
        <f t="shared" si="3"/>
        <v>205.9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96</v>
      </c>
      <c r="C18" s="97" t="s">
        <v>69</v>
      </c>
      <c r="D18" s="97"/>
      <c r="E18" s="50" t="s">
        <v>37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1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97</v>
      </c>
      <c r="C19" s="97" t="s">
        <v>69</v>
      </c>
      <c r="D19" s="97">
        <v>202.2</v>
      </c>
      <c r="E19" s="50"/>
      <c r="F19" s="67">
        <f t="shared" si="0"/>
        <v>202.2</v>
      </c>
      <c r="G19" s="67">
        <f t="shared" si="1"/>
        <v>0</v>
      </c>
      <c r="H19" s="67">
        <f t="shared" si="2"/>
        <v>0</v>
      </c>
      <c r="I19" s="67">
        <f t="shared" si="3"/>
        <v>202.2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98</v>
      </c>
      <c r="C20" s="97" t="s">
        <v>69</v>
      </c>
      <c r="D20" s="97">
        <v>205.7</v>
      </c>
      <c r="E20" s="50" t="s">
        <v>70</v>
      </c>
      <c r="F20" s="67">
        <f t="shared" si="0"/>
        <v>205.7</v>
      </c>
      <c r="G20" s="67">
        <f t="shared" si="1"/>
        <v>0</v>
      </c>
      <c r="H20" s="67">
        <f t="shared" si="2"/>
        <v>0</v>
      </c>
      <c r="I20" s="67">
        <f t="shared" si="3"/>
        <v>205.7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56</v>
      </c>
      <c r="C21" s="97" t="s">
        <v>69</v>
      </c>
      <c r="D21" s="97"/>
      <c r="E21" s="50" t="s">
        <v>70</v>
      </c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99</v>
      </c>
      <c r="C22" s="97" t="s">
        <v>73</v>
      </c>
      <c r="D22" s="97">
        <v>202.9</v>
      </c>
      <c r="E22" s="97" t="s">
        <v>70</v>
      </c>
      <c r="F22" s="67">
        <f t="shared" si="0"/>
        <v>202.9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202.9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100</v>
      </c>
      <c r="C23" s="97" t="s">
        <v>73</v>
      </c>
      <c r="D23" s="97">
        <v>201.9</v>
      </c>
      <c r="E23" s="50" t="s">
        <v>70</v>
      </c>
      <c r="F23" s="67">
        <f t="shared" si="0"/>
        <v>201.9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201.9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101</v>
      </c>
      <c r="C24" s="97" t="s">
        <v>73</v>
      </c>
      <c r="D24" s="97"/>
      <c r="E24" s="50" t="s">
        <v>37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1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102</v>
      </c>
      <c r="C25" s="97" t="s">
        <v>73</v>
      </c>
      <c r="D25" s="97">
        <v>201</v>
      </c>
      <c r="E25" s="50" t="s">
        <v>70</v>
      </c>
      <c r="F25" s="67">
        <f t="shared" si="0"/>
        <v>201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201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103</v>
      </c>
      <c r="C26" s="97" t="s">
        <v>73</v>
      </c>
      <c r="D26" s="97">
        <v>195.5</v>
      </c>
      <c r="E26" s="50"/>
      <c r="F26" s="67">
        <f t="shared" si="0"/>
        <v>195.5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195.5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57</v>
      </c>
      <c r="C27" s="97" t="s">
        <v>73</v>
      </c>
      <c r="D27" s="97"/>
      <c r="E27" s="50" t="s">
        <v>70</v>
      </c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104</v>
      </c>
      <c r="C28" s="97" t="s">
        <v>68</v>
      </c>
      <c r="D28" s="97">
        <v>200.2</v>
      </c>
      <c r="E28" s="50"/>
      <c r="F28" s="67">
        <f t="shared" si="0"/>
        <v>200.2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200.2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105</v>
      </c>
      <c r="C29" s="97" t="s">
        <v>68</v>
      </c>
      <c r="D29" s="97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1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106</v>
      </c>
      <c r="C30" s="97" t="s">
        <v>68</v>
      </c>
      <c r="D30" s="97">
        <v>206.5</v>
      </c>
      <c r="E30" s="50"/>
      <c r="F30" s="67">
        <f t="shared" si="0"/>
        <v>206.5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206.5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107</v>
      </c>
      <c r="C31" s="97" t="s">
        <v>68</v>
      </c>
      <c r="D31" s="97">
        <v>207.1</v>
      </c>
      <c r="E31" s="50" t="s">
        <v>70</v>
      </c>
      <c r="F31" s="67">
        <f t="shared" si="0"/>
        <v>207.1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207.1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108</v>
      </c>
      <c r="C32" s="97" t="s">
        <v>68</v>
      </c>
      <c r="D32" s="97"/>
      <c r="E32" s="50" t="s">
        <v>70</v>
      </c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109</v>
      </c>
      <c r="C33" s="97" t="s">
        <v>68</v>
      </c>
      <c r="D33" s="97"/>
      <c r="E33" s="50" t="s">
        <v>70</v>
      </c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110</v>
      </c>
      <c r="C34" s="97" t="s">
        <v>86</v>
      </c>
      <c r="D34" s="97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1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111</v>
      </c>
      <c r="C35" s="97" t="s">
        <v>86</v>
      </c>
      <c r="D35" s="97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1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112</v>
      </c>
      <c r="C36" s="97" t="s">
        <v>86</v>
      </c>
      <c r="D36" s="97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1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113</v>
      </c>
      <c r="C37" s="97" t="s">
        <v>86</v>
      </c>
      <c r="D37" s="97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1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114</v>
      </c>
      <c r="C38" s="97" t="s">
        <v>86</v>
      </c>
      <c r="D38" s="97"/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58</v>
      </c>
      <c r="C39" s="97" t="s">
        <v>86</v>
      </c>
      <c r="D39" s="97"/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115</v>
      </c>
      <c r="C40" s="97" t="s">
        <v>87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116</v>
      </c>
      <c r="C41" s="97" t="s">
        <v>87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117</v>
      </c>
      <c r="C42" s="97" t="s">
        <v>87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118</v>
      </c>
      <c r="C43" s="97" t="s">
        <v>87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119</v>
      </c>
      <c r="C44" s="97" t="s">
        <v>87</v>
      </c>
      <c r="D44" s="97"/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120</v>
      </c>
      <c r="C45" s="97" t="s">
        <v>87</v>
      </c>
      <c r="D45" s="97"/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603.69999999999993</v>
      </c>
      <c r="H46" s="67">
        <f>SUM(H10:H45)</f>
        <v>3</v>
      </c>
      <c r="I46" s="67">
        <f>LARGE(I10:I45,1)+LARGE(I10:I45,2)+LARGE(I10:I45,3)</f>
        <v>620.09999999999991</v>
      </c>
      <c r="J46" s="67">
        <f>SUM(J10:J45)</f>
        <v>2</v>
      </c>
      <c r="K46" s="67">
        <f>LARGE(K10:K45,1)+LARGE(K10:K45,2)+LARGE(K10:K45,3)</f>
        <v>605.79999999999995</v>
      </c>
      <c r="L46" s="67">
        <f>SUM(L10:L45)</f>
        <v>1</v>
      </c>
      <c r="M46" s="67">
        <f>LARGE(M10:M45,1)+LARGE(M10:M45,2)+LARGE(M10:M45,3)</f>
        <v>613.79999999999995</v>
      </c>
      <c r="N46" s="67">
        <f>SUM(N10:N45)</f>
        <v>3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U10" sqref="U10:V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Übersicht!E4</f>
        <v>Sögel</v>
      </c>
      <c r="X1" s="183"/>
    </row>
    <row r="2" spans="1:29" x14ac:dyDescent="0.3">
      <c r="A2" s="108">
        <v>1</v>
      </c>
      <c r="B2" s="64" t="str">
        <f>'Wettkampf 1'!B2</f>
        <v>Sögel</v>
      </c>
      <c r="D2" s="73">
        <f>G46</f>
        <v>608.4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Übersicht!E3</f>
        <v>25.09.</v>
      </c>
      <c r="X2" s="183"/>
    </row>
    <row r="3" spans="1:29" x14ac:dyDescent="0.3">
      <c r="A3" s="108">
        <v>2</v>
      </c>
      <c r="B3" s="64" t="str">
        <f>'Wettkampf 1'!B3</f>
        <v>Eisten</v>
      </c>
      <c r="D3" s="73">
        <f>I46</f>
        <v>611.70000000000005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Werlte</v>
      </c>
      <c r="D4" s="73">
        <f>K46</f>
        <v>600.6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Börgermoor</v>
      </c>
      <c r="D5" s="73">
        <f>M46</f>
        <v>617.4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123</v>
      </c>
      <c r="X5" s="179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124</v>
      </c>
      <c r="X6" s="182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123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194.9</v>
      </c>
      <c r="E10" s="83"/>
      <c r="F10" s="68">
        <f>IF(E10="x","0",D10)</f>
        <v>194.9</v>
      </c>
      <c r="G10" s="69">
        <f>IF(C10=$B$2,F10,0)</f>
        <v>194.9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93.8</v>
      </c>
      <c r="V10" s="84">
        <v>101.1</v>
      </c>
      <c r="W10" s="84"/>
      <c r="X10" s="88">
        <f>U10+V10+W10</f>
        <v>194.89999999999998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206.4</v>
      </c>
      <c r="E13" s="83"/>
      <c r="F13" s="68">
        <f t="shared" si="0"/>
        <v>206.4</v>
      </c>
      <c r="G13" s="69">
        <f t="shared" si="1"/>
        <v>206.4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104.4</v>
      </c>
      <c r="V13" s="85">
        <v>102</v>
      </c>
      <c r="W13" s="85"/>
      <c r="X13" s="89">
        <f t="shared" si="13"/>
        <v>206.4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207.1</v>
      </c>
      <c r="E14" s="83" t="s">
        <v>70</v>
      </c>
      <c r="F14" s="68">
        <f t="shared" si="0"/>
        <v>207.1</v>
      </c>
      <c r="G14" s="69">
        <f t="shared" si="1"/>
        <v>207.1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104.5</v>
      </c>
      <c r="V14" s="85">
        <v>102.6</v>
      </c>
      <c r="W14" s="85"/>
      <c r="X14" s="89">
        <f t="shared" si="13"/>
        <v>207.1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70</v>
      </c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206.6</v>
      </c>
      <c r="E16" s="83" t="s">
        <v>94</v>
      </c>
      <c r="F16" s="68">
        <f t="shared" si="0"/>
        <v>206.6</v>
      </c>
      <c r="G16" s="69">
        <f t="shared" si="1"/>
        <v>0</v>
      </c>
      <c r="H16" s="69">
        <f t="shared" si="2"/>
        <v>0</v>
      </c>
      <c r="I16" s="69">
        <f t="shared" si="3"/>
        <v>206.6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101.4</v>
      </c>
      <c r="V16" s="85">
        <v>105.2</v>
      </c>
      <c r="W16" s="85"/>
      <c r="X16" s="89">
        <f t="shared" si="13"/>
        <v>206.60000000000002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203.8</v>
      </c>
      <c r="E17" s="83"/>
      <c r="F17" s="68">
        <f t="shared" si="0"/>
        <v>203.8</v>
      </c>
      <c r="G17" s="69">
        <f t="shared" si="1"/>
        <v>0</v>
      </c>
      <c r="H17" s="69">
        <f t="shared" si="2"/>
        <v>0</v>
      </c>
      <c r="I17" s="69">
        <f t="shared" si="3"/>
        <v>203.8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101.7</v>
      </c>
      <c r="V17" s="85">
        <v>102.1</v>
      </c>
      <c r="W17" s="85"/>
      <c r="X17" s="89">
        <f t="shared" si="13"/>
        <v>203.8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201.3</v>
      </c>
      <c r="E19" s="83"/>
      <c r="F19" s="68">
        <f t="shared" si="0"/>
        <v>201.3</v>
      </c>
      <c r="G19" s="69">
        <f t="shared" si="1"/>
        <v>0</v>
      </c>
      <c r="H19" s="69">
        <f t="shared" si="2"/>
        <v>0</v>
      </c>
      <c r="I19" s="69">
        <f t="shared" si="3"/>
        <v>201.3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100.3</v>
      </c>
      <c r="V19" s="85">
        <v>101</v>
      </c>
      <c r="W19" s="85"/>
      <c r="X19" s="89">
        <f t="shared" si="13"/>
        <v>201.3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198.8</v>
      </c>
      <c r="E20" s="83" t="s">
        <v>70</v>
      </c>
      <c r="F20" s="68">
        <f t="shared" si="0"/>
        <v>198.8</v>
      </c>
      <c r="G20" s="69">
        <f t="shared" si="1"/>
        <v>0</v>
      </c>
      <c r="H20" s="69">
        <f t="shared" si="2"/>
        <v>0</v>
      </c>
      <c r="I20" s="69">
        <f t="shared" si="3"/>
        <v>198.8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98.8</v>
      </c>
      <c r="V20" s="85">
        <v>100</v>
      </c>
      <c r="W20" s="85"/>
      <c r="X20" s="89">
        <f t="shared" si="13"/>
        <v>198.8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70</v>
      </c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201.7</v>
      </c>
      <c r="E22" s="83" t="s">
        <v>70</v>
      </c>
      <c r="F22" s="68">
        <f t="shared" si="0"/>
        <v>201.7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201.7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102.2</v>
      </c>
      <c r="V22" s="85">
        <v>99.5</v>
      </c>
      <c r="W22" s="85"/>
      <c r="X22" s="89">
        <f t="shared" si="13"/>
        <v>201.7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>
        <v>199</v>
      </c>
      <c r="E23" s="83" t="s">
        <v>70</v>
      </c>
      <c r="F23" s="68">
        <f t="shared" si="0"/>
        <v>199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199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100.2</v>
      </c>
      <c r="V23" s="85">
        <v>98.8</v>
      </c>
      <c r="W23" s="85"/>
      <c r="X23" s="89">
        <f t="shared" si="13"/>
        <v>199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197.3</v>
      </c>
      <c r="E25" s="83" t="s">
        <v>70</v>
      </c>
      <c r="F25" s="68">
        <f t="shared" si="0"/>
        <v>197.3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197.3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95.2</v>
      </c>
      <c r="V25" s="85">
        <v>102.1</v>
      </c>
      <c r="W25" s="85"/>
      <c r="X25" s="89">
        <f t="shared" si="13"/>
        <v>197.3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199.9</v>
      </c>
      <c r="E26" s="83"/>
      <c r="F26" s="68">
        <f t="shared" si="0"/>
        <v>199.9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199.9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102.9</v>
      </c>
      <c r="V26" s="85">
        <v>97</v>
      </c>
      <c r="W26" s="85"/>
      <c r="X26" s="89">
        <f t="shared" si="13"/>
        <v>199.9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70</v>
      </c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200.5</v>
      </c>
      <c r="E28" s="83"/>
      <c r="F28" s="68">
        <f t="shared" si="0"/>
        <v>200.5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200.5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99.4</v>
      </c>
      <c r="V28" s="85">
        <v>101.1</v>
      </c>
      <c r="W28" s="85"/>
      <c r="X28" s="89">
        <f t="shared" si="13"/>
        <v>200.5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210.7</v>
      </c>
      <c r="E30" s="83"/>
      <c r="F30" s="68">
        <f t="shared" si="0"/>
        <v>210.7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210.7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104.6</v>
      </c>
      <c r="V30" s="85">
        <v>106.1</v>
      </c>
      <c r="W30" s="85"/>
      <c r="X30" s="89">
        <f t="shared" si="13"/>
        <v>210.7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206.2</v>
      </c>
      <c r="E31" s="83" t="s">
        <v>70</v>
      </c>
      <c r="F31" s="68">
        <f t="shared" si="0"/>
        <v>206.2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206.2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103.1</v>
      </c>
      <c r="V31" s="85">
        <v>103.1</v>
      </c>
      <c r="W31" s="85"/>
      <c r="X31" s="89">
        <f t="shared" si="13"/>
        <v>206.2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70</v>
      </c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70</v>
      </c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608.4</v>
      </c>
      <c r="H46" s="69">
        <f>SUM(H10:H45)</f>
        <v>3</v>
      </c>
      <c r="I46" s="69">
        <f>LARGE(I10:I45,1)+LARGE(I10:I45,2)+LARGE(I10:I45,3)</f>
        <v>611.70000000000005</v>
      </c>
      <c r="J46" s="69">
        <f>SUM(J10:J45)</f>
        <v>2</v>
      </c>
      <c r="K46" s="69">
        <f>LARGE(K10:K45,1)+LARGE(K10:K45,2)+LARGE(K10:K45,3)</f>
        <v>600.6</v>
      </c>
      <c r="L46" s="69">
        <f>SUM(L10:L45)</f>
        <v>1</v>
      </c>
      <c r="M46" s="69">
        <f>LARGE(M10:M45,1)+LARGE(M10:M45,2)+LARGE(M10:M45,3)</f>
        <v>617.4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Übersicht!F4</f>
        <v>Börgermoor</v>
      </c>
      <c r="X1" s="183"/>
    </row>
    <row r="2" spans="1:29" x14ac:dyDescent="0.3">
      <c r="A2" s="108">
        <v>1</v>
      </c>
      <c r="B2" s="64" t="str">
        <f>'Wettkampf 1'!B2</f>
        <v>Sögel</v>
      </c>
      <c r="D2" s="73">
        <f>G46</f>
        <v>597.5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Übersicht!F3</f>
        <v>09.10.</v>
      </c>
      <c r="X2" s="183"/>
    </row>
    <row r="3" spans="1:29" x14ac:dyDescent="0.3">
      <c r="A3" s="108">
        <v>2</v>
      </c>
      <c r="B3" s="64" t="str">
        <f>'Wettkampf 1'!B3</f>
        <v>Eisten</v>
      </c>
      <c r="D3" s="73">
        <f>I46</f>
        <v>613.6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Werlte</v>
      </c>
      <c r="D4" s="73">
        <f>K46</f>
        <v>592.70000000000005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Börgermoor</v>
      </c>
      <c r="D5" s="73">
        <f>M46</f>
        <v>616.70000000000005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125</v>
      </c>
      <c r="X5" s="179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126</v>
      </c>
      <c r="X6" s="182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127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192.6</v>
      </c>
      <c r="E10" s="83"/>
      <c r="F10" s="68">
        <f>IF(E10="x","0",D10)</f>
        <v>192.6</v>
      </c>
      <c r="G10" s="69">
        <f>IF(C10=$B$2,F10,0)</f>
        <v>192.6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200.1</v>
      </c>
      <c r="E13" s="83"/>
      <c r="F13" s="68">
        <f t="shared" si="0"/>
        <v>200.1</v>
      </c>
      <c r="G13" s="69">
        <f t="shared" si="1"/>
        <v>200.1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204.8</v>
      </c>
      <c r="E14" s="83"/>
      <c r="F14" s="68">
        <f t="shared" si="0"/>
        <v>204.8</v>
      </c>
      <c r="G14" s="69">
        <f t="shared" si="1"/>
        <v>204.8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206.5</v>
      </c>
      <c r="E16" s="83"/>
      <c r="F16" s="68">
        <f t="shared" si="0"/>
        <v>206.5</v>
      </c>
      <c r="G16" s="69">
        <f t="shared" si="1"/>
        <v>0</v>
      </c>
      <c r="H16" s="69">
        <f t="shared" si="2"/>
        <v>0</v>
      </c>
      <c r="I16" s="69">
        <f t="shared" si="3"/>
        <v>206.5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206.6</v>
      </c>
      <c r="E17" s="83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200</v>
      </c>
      <c r="E19" s="83"/>
      <c r="F19" s="68">
        <f t="shared" si="0"/>
        <v>200</v>
      </c>
      <c r="G19" s="69">
        <f t="shared" si="1"/>
        <v>0</v>
      </c>
      <c r="H19" s="69">
        <f t="shared" si="2"/>
        <v>0</v>
      </c>
      <c r="I19" s="69">
        <f t="shared" si="3"/>
        <v>200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200.5</v>
      </c>
      <c r="E20" s="83"/>
      <c r="F20" s="68">
        <f t="shared" si="0"/>
        <v>200.5</v>
      </c>
      <c r="G20" s="69">
        <f t="shared" si="1"/>
        <v>0</v>
      </c>
      <c r="H20" s="69">
        <f t="shared" si="2"/>
        <v>0</v>
      </c>
      <c r="I20" s="69">
        <f t="shared" si="3"/>
        <v>200.5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198.1</v>
      </c>
      <c r="E22" s="83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>
        <v>198.3</v>
      </c>
      <c r="E23" s="83"/>
      <c r="F23" s="68">
        <f t="shared" si="0"/>
        <v>198.3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198.3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198.1</v>
      </c>
      <c r="E25" s="83"/>
      <c r="F25" s="68">
        <f t="shared" si="0"/>
        <v>198.1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198.1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196.3</v>
      </c>
      <c r="E26" s="83"/>
      <c r="F26" s="68">
        <f t="shared" si="0"/>
        <v>196.3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196.3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206.4</v>
      </c>
      <c r="E28" s="83"/>
      <c r="F28" s="68">
        <f t="shared" si="0"/>
        <v>206.4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206.4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208</v>
      </c>
      <c r="E30" s="83"/>
      <c r="F30" s="68">
        <f t="shared" si="0"/>
        <v>208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202.3</v>
      </c>
      <c r="E31" s="83"/>
      <c r="F31" s="68">
        <f t="shared" si="0"/>
        <v>202.3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597.5</v>
      </c>
      <c r="H46" s="69">
        <f>SUM(H10:H45)</f>
        <v>3</v>
      </c>
      <c r="I46" s="69">
        <f>LARGE(I10:I45,1)+LARGE(I10:I45,2)+LARGE(I10:I45,3)</f>
        <v>613.6</v>
      </c>
      <c r="J46" s="69">
        <f>SUM(J10:J45)</f>
        <v>4</v>
      </c>
      <c r="K46" s="69">
        <f>LARGE(K10:K45,1)+LARGE(K10:K45,2)+LARGE(K10:K45,3)</f>
        <v>592.70000000000005</v>
      </c>
      <c r="L46" s="69">
        <f>SUM(L10:L45)</f>
        <v>3</v>
      </c>
      <c r="M46" s="69">
        <f>LARGE(M10:M45,1)+LARGE(M10:M45,2)+LARGE(M10:M45,3)</f>
        <v>616.70000000000005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U30" sqref="U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Übersicht!G4</f>
        <v>Werlte</v>
      </c>
      <c r="X1" s="183"/>
    </row>
    <row r="2" spans="1:29" x14ac:dyDescent="0.3">
      <c r="A2" s="108">
        <v>1</v>
      </c>
      <c r="B2" s="64" t="str">
        <f>'Wettkampf 1'!B2</f>
        <v>Sögel</v>
      </c>
      <c r="D2" s="73">
        <f>G46</f>
        <v>589.90000000000009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Übersicht!G3</f>
        <v>23.10.</v>
      </c>
      <c r="X2" s="183"/>
    </row>
    <row r="3" spans="1:29" x14ac:dyDescent="0.3">
      <c r="A3" s="108">
        <v>2</v>
      </c>
      <c r="B3" s="64" t="str">
        <f>'Wettkampf 1'!B3</f>
        <v>Eisten</v>
      </c>
      <c r="D3" s="73">
        <f>I46</f>
        <v>613.59999999999991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Werlte</v>
      </c>
      <c r="D4" s="73">
        <f>K46</f>
        <v>611.9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Börgermoor</v>
      </c>
      <c r="D5" s="73">
        <f>M46</f>
        <v>614.29999999999995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99</v>
      </c>
      <c r="X5" s="179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128</v>
      </c>
      <c r="X6" s="182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99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193.3</v>
      </c>
      <c r="E10" s="83"/>
      <c r="F10" s="68">
        <f>IF(E10="x","0",D10)</f>
        <v>193.3</v>
      </c>
      <c r="G10" s="69">
        <f>IF(C10=$B$2,F10,0)</f>
        <v>193.3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96.1</v>
      </c>
      <c r="V10" s="84">
        <v>97.2</v>
      </c>
      <c r="W10" s="84"/>
      <c r="X10" s="88">
        <f>U10+V10+W10</f>
        <v>193.3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>
        <v>0</v>
      </c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0</v>
      </c>
      <c r="V11" s="85">
        <v>0</v>
      </c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>
        <v>0</v>
      </c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0</v>
      </c>
      <c r="V12" s="85">
        <v>0</v>
      </c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196</v>
      </c>
      <c r="E13" s="83"/>
      <c r="F13" s="68">
        <f t="shared" si="0"/>
        <v>196</v>
      </c>
      <c r="G13" s="69">
        <f t="shared" si="1"/>
        <v>196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101.6</v>
      </c>
      <c r="V13" s="85">
        <v>94.4</v>
      </c>
      <c r="W13" s="85"/>
      <c r="X13" s="89">
        <f t="shared" si="13"/>
        <v>196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200.6</v>
      </c>
      <c r="E14" s="83"/>
      <c r="F14" s="68">
        <f t="shared" si="0"/>
        <v>200.6</v>
      </c>
      <c r="G14" s="69">
        <f t="shared" si="1"/>
        <v>200.6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100.8</v>
      </c>
      <c r="V14" s="85">
        <v>99.8</v>
      </c>
      <c r="W14" s="85"/>
      <c r="X14" s="89">
        <f t="shared" si="13"/>
        <v>200.6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202.6</v>
      </c>
      <c r="E16" s="83"/>
      <c r="F16" s="68">
        <f t="shared" si="0"/>
        <v>202.6</v>
      </c>
      <c r="G16" s="69">
        <f t="shared" si="1"/>
        <v>0</v>
      </c>
      <c r="H16" s="69">
        <f t="shared" si="2"/>
        <v>0</v>
      </c>
      <c r="I16" s="69">
        <f t="shared" si="3"/>
        <v>202.6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102.4</v>
      </c>
      <c r="V16" s="85">
        <v>100.2</v>
      </c>
      <c r="W16" s="85"/>
      <c r="X16" s="89">
        <f t="shared" si="13"/>
        <v>202.60000000000002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209.3</v>
      </c>
      <c r="E17" s="83"/>
      <c r="F17" s="68">
        <f t="shared" si="0"/>
        <v>209.3</v>
      </c>
      <c r="G17" s="69">
        <f t="shared" si="1"/>
        <v>0</v>
      </c>
      <c r="H17" s="69">
        <f t="shared" si="2"/>
        <v>0</v>
      </c>
      <c r="I17" s="69">
        <f t="shared" si="3"/>
        <v>209.3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104.5</v>
      </c>
      <c r="V17" s="85">
        <v>104.8</v>
      </c>
      <c r="W17" s="85"/>
      <c r="X17" s="89">
        <f t="shared" si="13"/>
        <v>209.3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>
        <v>0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0</v>
      </c>
      <c r="V18" s="85">
        <v>0</v>
      </c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199.6</v>
      </c>
      <c r="E19" s="83"/>
      <c r="F19" s="68">
        <f t="shared" si="0"/>
        <v>199.6</v>
      </c>
      <c r="G19" s="69">
        <f t="shared" si="1"/>
        <v>0</v>
      </c>
      <c r="H19" s="69">
        <f t="shared" si="2"/>
        <v>0</v>
      </c>
      <c r="I19" s="69">
        <f t="shared" si="3"/>
        <v>199.6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97.4</v>
      </c>
      <c r="V19" s="85">
        <v>102.2</v>
      </c>
      <c r="W19" s="85"/>
      <c r="X19" s="89">
        <f t="shared" si="13"/>
        <v>199.60000000000002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201.7</v>
      </c>
      <c r="E20" s="83"/>
      <c r="F20" s="68">
        <f t="shared" si="0"/>
        <v>201.7</v>
      </c>
      <c r="G20" s="69">
        <f t="shared" si="1"/>
        <v>0</v>
      </c>
      <c r="H20" s="69">
        <f t="shared" si="2"/>
        <v>0</v>
      </c>
      <c r="I20" s="69">
        <f t="shared" si="3"/>
        <v>201.7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101.1</v>
      </c>
      <c r="V20" s="85">
        <v>100.6</v>
      </c>
      <c r="W20" s="85"/>
      <c r="X20" s="89">
        <f t="shared" si="13"/>
        <v>201.7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205.2</v>
      </c>
      <c r="E22" s="83"/>
      <c r="F22" s="68">
        <f t="shared" si="0"/>
        <v>205.2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103.2</v>
      </c>
      <c r="V22" s="85">
        <v>102</v>
      </c>
      <c r="W22" s="85"/>
      <c r="X22" s="89">
        <f t="shared" si="13"/>
        <v>205.2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>
        <v>0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0</v>
      </c>
      <c r="V23" s="85">
        <v>0</v>
      </c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>
        <v>0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0</v>
      </c>
      <c r="V24" s="85">
        <v>0</v>
      </c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204.6</v>
      </c>
      <c r="E25" s="83"/>
      <c r="F25" s="68">
        <f t="shared" si="0"/>
        <v>204.6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204.6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102.2</v>
      </c>
      <c r="V25" s="85">
        <v>102.4</v>
      </c>
      <c r="W25" s="85"/>
      <c r="X25" s="89">
        <f t="shared" si="13"/>
        <v>204.60000000000002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202.1</v>
      </c>
      <c r="E26" s="83"/>
      <c r="F26" s="68">
        <f t="shared" si="0"/>
        <v>202.1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202.1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99.7</v>
      </c>
      <c r="V26" s="85">
        <v>102.4</v>
      </c>
      <c r="W26" s="85"/>
      <c r="X26" s="89">
        <f t="shared" si="13"/>
        <v>202.10000000000002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198.4</v>
      </c>
      <c r="E28" s="83"/>
      <c r="F28" s="68">
        <f t="shared" si="0"/>
        <v>198.4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198.4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99.6</v>
      </c>
      <c r="V28" s="85">
        <v>98.8</v>
      </c>
      <c r="W28" s="85"/>
      <c r="X28" s="89">
        <f t="shared" si="13"/>
        <v>198.39999999999998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>
        <v>0</v>
      </c>
      <c r="E29" s="83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0</v>
      </c>
      <c r="V29" s="85">
        <v>0</v>
      </c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208.1</v>
      </c>
      <c r="E30" s="83"/>
      <c r="F30" s="68">
        <f t="shared" si="0"/>
        <v>208.1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208.1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103.2</v>
      </c>
      <c r="W30" s="85"/>
      <c r="X30" s="89">
        <f t="shared" si="13"/>
        <v>208.10000000000002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207.8</v>
      </c>
      <c r="E31" s="83"/>
      <c r="F31" s="68">
        <f t="shared" si="0"/>
        <v>207.8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103.4</v>
      </c>
      <c r="V31" s="85">
        <v>104.4</v>
      </c>
      <c r="W31" s="85"/>
      <c r="X31" s="89">
        <f t="shared" si="13"/>
        <v>207.8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589.90000000000009</v>
      </c>
      <c r="H46" s="69">
        <f>SUM(H10:H45)</f>
        <v>3</v>
      </c>
      <c r="I46" s="69">
        <f>LARGE(I10:I45,1)+LARGE(I10:I45,2)+LARGE(I10:I45,3)</f>
        <v>613.59999999999991</v>
      </c>
      <c r="J46" s="69">
        <f>SUM(J10:J45)</f>
        <v>4</v>
      </c>
      <c r="K46" s="69">
        <f>LARGE(K10:K45,1)+LARGE(K10:K45,2)+LARGE(K10:K45,3)</f>
        <v>611.9</v>
      </c>
      <c r="L46" s="69">
        <f>SUM(L10:L45)</f>
        <v>3</v>
      </c>
      <c r="M46" s="69">
        <f>LARGE(M10:M45,1)+LARGE(M10:M45,2)+LARGE(M10:M45,3)</f>
        <v>614.29999999999995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BTJumRxcy2gIcP/a9iW+PxRgd1BJTRrJdA+gMnRyZpuSP6q3tH91AdczRnj6X1UyGroj21OGKL935dgbHf+e4w==" saltValue="4VBRB4bh1wUI6jhaXL3h/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Übersicht!H4</f>
        <v>Eisten</v>
      </c>
      <c r="X1" s="183"/>
    </row>
    <row r="2" spans="1:29" x14ac:dyDescent="0.3">
      <c r="A2" s="108">
        <v>1</v>
      </c>
      <c r="B2" s="64" t="str">
        <f>'Wettkampf 1'!B2</f>
        <v>Sögel</v>
      </c>
      <c r="D2" s="73">
        <f>G46</f>
        <v>602.69999999999993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Übersicht!H3</f>
        <v>20.11.</v>
      </c>
      <c r="X2" s="183"/>
    </row>
    <row r="3" spans="1:29" x14ac:dyDescent="0.3">
      <c r="A3" s="108">
        <v>2</v>
      </c>
      <c r="B3" s="64" t="str">
        <f>'Wettkampf 1'!B3</f>
        <v>Eisten</v>
      </c>
      <c r="D3" s="73">
        <f>I46</f>
        <v>615.59999999999991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Werlte</v>
      </c>
      <c r="D4" s="73">
        <f>K46</f>
        <v>610.70000000000005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Börgermoor</v>
      </c>
      <c r="D5" s="73">
        <f>M46</f>
        <v>624.79999999999995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129</v>
      </c>
      <c r="X5" s="179"/>
      <c r="Y5" s="76"/>
    </row>
    <row r="6" spans="1:29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130</v>
      </c>
      <c r="X6" s="182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129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192.9</v>
      </c>
      <c r="E10" s="83"/>
      <c r="F10" s="68">
        <f>IF(E10="x","0",D10)</f>
        <v>192.9</v>
      </c>
      <c r="G10" s="69">
        <f>IF(C10=$B$2,F10,0)</f>
        <v>192.9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98.1</v>
      </c>
      <c r="V10" s="84">
        <v>94.8</v>
      </c>
      <c r="W10" s="84"/>
      <c r="X10" s="88">
        <f>U10+V10+W10</f>
        <v>192.89999999999998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205.7</v>
      </c>
      <c r="E13" s="83"/>
      <c r="F13" s="68">
        <f t="shared" si="0"/>
        <v>205.7</v>
      </c>
      <c r="G13" s="69">
        <f t="shared" si="1"/>
        <v>205.7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102.1</v>
      </c>
      <c r="V13" s="85">
        <v>103.6</v>
      </c>
      <c r="W13" s="85"/>
      <c r="X13" s="89">
        <f t="shared" si="13"/>
        <v>205.7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204.1</v>
      </c>
      <c r="E14" s="83"/>
      <c r="F14" s="68">
        <f t="shared" si="0"/>
        <v>204.1</v>
      </c>
      <c r="G14" s="69">
        <f t="shared" si="1"/>
        <v>204.1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103.4</v>
      </c>
      <c r="V14" s="85">
        <v>100.7</v>
      </c>
      <c r="W14" s="85"/>
      <c r="X14" s="89">
        <f t="shared" si="13"/>
        <v>204.10000000000002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206.2</v>
      </c>
      <c r="E16" s="83"/>
      <c r="F16" s="68">
        <f t="shared" si="0"/>
        <v>206.2</v>
      </c>
      <c r="G16" s="69">
        <f t="shared" si="1"/>
        <v>0</v>
      </c>
      <c r="H16" s="69">
        <f t="shared" si="2"/>
        <v>0</v>
      </c>
      <c r="I16" s="69">
        <f t="shared" si="3"/>
        <v>206.2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103.5</v>
      </c>
      <c r="V16" s="85">
        <v>102.7</v>
      </c>
      <c r="W16" s="85"/>
      <c r="X16" s="89">
        <f t="shared" si="13"/>
        <v>206.2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206.1</v>
      </c>
      <c r="E17" s="83"/>
      <c r="F17" s="68">
        <f t="shared" si="0"/>
        <v>206.1</v>
      </c>
      <c r="G17" s="69">
        <f t="shared" si="1"/>
        <v>0</v>
      </c>
      <c r="H17" s="69">
        <f t="shared" si="2"/>
        <v>0</v>
      </c>
      <c r="I17" s="69">
        <f t="shared" si="3"/>
        <v>206.1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101.7</v>
      </c>
      <c r="V17" s="85">
        <v>104.4</v>
      </c>
      <c r="W17" s="85"/>
      <c r="X17" s="89">
        <f t="shared" si="13"/>
        <v>206.10000000000002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203.3</v>
      </c>
      <c r="E19" s="83"/>
      <c r="F19" s="68">
        <f t="shared" si="0"/>
        <v>203.3</v>
      </c>
      <c r="G19" s="69">
        <f t="shared" si="1"/>
        <v>0</v>
      </c>
      <c r="H19" s="69">
        <f t="shared" si="2"/>
        <v>0</v>
      </c>
      <c r="I19" s="69">
        <f t="shared" si="3"/>
        <v>203.3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101.4</v>
      </c>
      <c r="V19" s="85">
        <v>101.9</v>
      </c>
      <c r="W19" s="85"/>
      <c r="X19" s="89">
        <f t="shared" si="13"/>
        <v>203.3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200.7</v>
      </c>
      <c r="E20" s="83"/>
      <c r="F20" s="68">
        <f t="shared" si="0"/>
        <v>200.7</v>
      </c>
      <c r="G20" s="69">
        <f t="shared" si="1"/>
        <v>0</v>
      </c>
      <c r="H20" s="69">
        <f t="shared" si="2"/>
        <v>0</v>
      </c>
      <c r="I20" s="69">
        <f t="shared" si="3"/>
        <v>200.7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99.1</v>
      </c>
      <c r="V20" s="85">
        <v>101.6</v>
      </c>
      <c r="W20" s="85"/>
      <c r="X20" s="89">
        <f t="shared" si="13"/>
        <v>200.7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200.6</v>
      </c>
      <c r="E22" s="83"/>
      <c r="F22" s="68">
        <f t="shared" si="0"/>
        <v>200.6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200.6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98.4</v>
      </c>
      <c r="V22" s="85">
        <v>102.2</v>
      </c>
      <c r="W22" s="85"/>
      <c r="X22" s="89">
        <f t="shared" si="13"/>
        <v>200.60000000000002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203.6</v>
      </c>
      <c r="E25" s="83"/>
      <c r="F25" s="68">
        <f t="shared" si="0"/>
        <v>203.6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203.6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103.8</v>
      </c>
      <c r="V25" s="85">
        <v>99.8</v>
      </c>
      <c r="W25" s="85"/>
      <c r="X25" s="89">
        <f t="shared" si="13"/>
        <v>203.6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206.5</v>
      </c>
      <c r="E26" s="83"/>
      <c r="F26" s="68">
        <f t="shared" si="0"/>
        <v>206.5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102.1</v>
      </c>
      <c r="V26" s="85">
        <v>104.4</v>
      </c>
      <c r="W26" s="85"/>
      <c r="X26" s="89">
        <f t="shared" si="13"/>
        <v>206.5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207.3</v>
      </c>
      <c r="E28" s="83"/>
      <c r="F28" s="68">
        <f t="shared" si="0"/>
        <v>207.3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207.3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</v>
      </c>
      <c r="V28" s="85">
        <v>103.3</v>
      </c>
      <c r="W28" s="85"/>
      <c r="X28" s="89">
        <f t="shared" si="13"/>
        <v>207.3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211.1</v>
      </c>
      <c r="E30" s="83"/>
      <c r="F30" s="68">
        <f t="shared" si="0"/>
        <v>211.1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211.1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106.1</v>
      </c>
      <c r="V30" s="85">
        <v>105</v>
      </c>
      <c r="W30" s="85"/>
      <c r="X30" s="89">
        <f t="shared" si="13"/>
        <v>211.1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206.4</v>
      </c>
      <c r="E31" s="83"/>
      <c r="F31" s="68">
        <f t="shared" si="0"/>
        <v>206.4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206.4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103.6</v>
      </c>
      <c r="V31" s="85">
        <v>102.8</v>
      </c>
      <c r="W31" s="85"/>
      <c r="X31" s="89">
        <f t="shared" si="13"/>
        <v>206.39999999999998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602.69999999999993</v>
      </c>
      <c r="H46" s="69">
        <f>SUM(H10:H45)</f>
        <v>3</v>
      </c>
      <c r="I46" s="69">
        <f>LARGE(I10:I45,1)+LARGE(I10:I45,2)+LARGE(I10:I45,3)</f>
        <v>615.59999999999991</v>
      </c>
      <c r="J46" s="69">
        <f>SUM(J10:J45)</f>
        <v>4</v>
      </c>
      <c r="K46" s="69">
        <f>LARGE(K10:K45,1)+LARGE(K10:K45,2)+LARGE(K10:K45,3)</f>
        <v>610.70000000000005</v>
      </c>
      <c r="L46" s="69">
        <f>SUM(L10:L45)</f>
        <v>4</v>
      </c>
      <c r="M46" s="69">
        <f>LARGE(M10:M45,1)+LARGE(M10:M45,2)+LARGE(M10:M45,3)</f>
        <v>624.79999999999995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67</v>
      </c>
    </row>
  </sheetData>
  <sheetProtection algorithmName="SHA-512" hashValue="iW8GSI0CdY3HjC2htdsz3bGdnwthTNJ8m3vMBy1fSfEPB1S87OLpHo7r6VeV9mh6YDOC21gFUNj0IUFRctnmUg==" saltValue="E2QLFq6zKSu6l7EhUT4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9" zoomScale="120" zoomScaleNormal="120" workbookViewId="0">
      <selection activeCell="B32" sqref="B3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Übersicht!I4</f>
        <v>Sögel</v>
      </c>
      <c r="X1" s="183"/>
    </row>
    <row r="2" spans="1:27" x14ac:dyDescent="0.3">
      <c r="A2" s="108">
        <v>1</v>
      </c>
      <c r="B2" s="64" t="str">
        <f>'Wettkampf 1'!B2</f>
        <v>Sögel</v>
      </c>
      <c r="D2" s="73">
        <f>G46</f>
        <v>606.1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Übersicht!I3</f>
        <v>04.12.</v>
      </c>
      <c r="X2" s="183"/>
    </row>
    <row r="3" spans="1:27" x14ac:dyDescent="0.3">
      <c r="A3" s="108">
        <v>2</v>
      </c>
      <c r="B3" s="64" t="str">
        <f>'Wettkampf 1'!B3</f>
        <v>Eisten</v>
      </c>
      <c r="D3" s="73">
        <f>I46</f>
        <v>619.5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D4" s="73">
        <f>K46</f>
        <v>592.5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D5" s="73">
        <f>M46</f>
        <v>611.5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131</v>
      </c>
      <c r="X5" s="179"/>
      <c r="Y5" s="76"/>
    </row>
    <row r="6" spans="1:27" x14ac:dyDescent="0.3">
      <c r="A6" s="108">
        <v>5</v>
      </c>
      <c r="B6" s="64" t="str">
        <f>'Wettkampf 1'!B6</f>
        <v>Mannschaft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126</v>
      </c>
      <c r="X6" s="182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132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194</v>
      </c>
      <c r="E10" s="83"/>
      <c r="F10" s="68">
        <f>IF(E10="x","0",D10)</f>
        <v>194</v>
      </c>
      <c r="G10" s="69">
        <f>IF(C10=$B$2,F10,0)</f>
        <v>194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206.5</v>
      </c>
      <c r="E13" s="83"/>
      <c r="F13" s="68">
        <f t="shared" si="0"/>
        <v>206.5</v>
      </c>
      <c r="G13" s="69">
        <f t="shared" si="1"/>
        <v>206.5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205.6</v>
      </c>
      <c r="E14" s="83"/>
      <c r="F14" s="68">
        <f t="shared" si="0"/>
        <v>205.6</v>
      </c>
      <c r="G14" s="69">
        <f t="shared" si="1"/>
        <v>205.6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207.2</v>
      </c>
      <c r="E16" s="83"/>
      <c r="F16" s="68">
        <f t="shared" si="0"/>
        <v>207.2</v>
      </c>
      <c r="G16" s="69">
        <f t="shared" si="1"/>
        <v>0</v>
      </c>
      <c r="H16" s="69">
        <f t="shared" si="2"/>
        <v>0</v>
      </c>
      <c r="I16" s="69">
        <f t="shared" si="3"/>
        <v>207.2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207.4</v>
      </c>
      <c r="E17" s="83"/>
      <c r="F17" s="68">
        <f t="shared" si="0"/>
        <v>207.4</v>
      </c>
      <c r="G17" s="69">
        <f t="shared" si="1"/>
        <v>0</v>
      </c>
      <c r="H17" s="69">
        <f t="shared" si="2"/>
        <v>0</v>
      </c>
      <c r="I17" s="69">
        <f t="shared" si="3"/>
        <v>207.4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201</v>
      </c>
      <c r="E19" s="83"/>
      <c r="F19" s="68">
        <f t="shared" si="0"/>
        <v>201</v>
      </c>
      <c r="G19" s="69">
        <f t="shared" si="1"/>
        <v>0</v>
      </c>
      <c r="H19" s="69">
        <f t="shared" si="2"/>
        <v>0</v>
      </c>
      <c r="I19" s="69">
        <f t="shared" si="3"/>
        <v>201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204.9</v>
      </c>
      <c r="E20" s="83"/>
      <c r="F20" s="68">
        <f t="shared" si="0"/>
        <v>204.9</v>
      </c>
      <c r="G20" s="69">
        <f t="shared" si="1"/>
        <v>0</v>
      </c>
      <c r="H20" s="69">
        <f t="shared" si="2"/>
        <v>0</v>
      </c>
      <c r="I20" s="69">
        <f t="shared" si="3"/>
        <v>204.9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195.6</v>
      </c>
      <c r="E22" s="83"/>
      <c r="F22" s="68">
        <f t="shared" si="0"/>
        <v>195.6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195.6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202.5</v>
      </c>
      <c r="E25" s="83"/>
      <c r="F25" s="68">
        <f t="shared" si="0"/>
        <v>202.5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202.5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194.4</v>
      </c>
      <c r="E26" s="83"/>
      <c r="F26" s="68">
        <f t="shared" si="0"/>
        <v>194.4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194.4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200.3</v>
      </c>
      <c r="E28" s="83"/>
      <c r="F28" s="68">
        <f t="shared" si="0"/>
        <v>200.3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 t="s">
        <v>37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207.6</v>
      </c>
      <c r="E30" s="83"/>
      <c r="F30" s="68">
        <f t="shared" si="0"/>
        <v>207.6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207.6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203.6</v>
      </c>
      <c r="E31" s="83"/>
      <c r="F31" s="68">
        <f t="shared" si="0"/>
        <v>203.6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203.6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606.1</v>
      </c>
      <c r="H46" s="69">
        <f>SUM(H10:H45)</f>
        <v>4</v>
      </c>
      <c r="I46" s="69">
        <f>LARGE(I10:I45,1)+LARGE(I10:I45,2)+LARGE(I10:I45,3)</f>
        <v>619.5</v>
      </c>
      <c r="J46" s="69">
        <f>SUM(J10:J45)</f>
        <v>4</v>
      </c>
      <c r="K46" s="69">
        <f>LARGE(K10:K45,1)+LARGE(K10:K45,2)+LARGE(K10:K45,3)</f>
        <v>592.5</v>
      </c>
      <c r="L46" s="69">
        <f>SUM(L10:L45)</f>
        <v>4</v>
      </c>
      <c r="M46" s="69">
        <f>LARGE(M10:M45,1)+LARGE(M10:M45,2)+LARGE(M10:M45,3)</f>
        <v>611.5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DI/4CuhqWxEieF6RSqSt+ShR12s5khglXsjk+zWYZpv4r14jiCc1+haZ+PPdD+lqF8a8a8LH1jEw20auQqLmdg==" saltValue="zYlvuaJ7cTPG7vrenU54+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W5" sqref="W5:X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Übersicht!L4</f>
        <v>Eisten</v>
      </c>
      <c r="X1" s="183"/>
    </row>
    <row r="2" spans="1:27" x14ac:dyDescent="0.3">
      <c r="A2" s="108">
        <v>1</v>
      </c>
      <c r="B2" s="64" t="str">
        <f>'Wettkampf 1'!B2</f>
        <v>Sögel</v>
      </c>
      <c r="C2" s="72"/>
      <c r="D2" s="73">
        <f>G46</f>
        <v>608.20000000000005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Übersicht!L3</f>
        <v>22.01.</v>
      </c>
      <c r="X2" s="183"/>
    </row>
    <row r="3" spans="1:27" x14ac:dyDescent="0.3">
      <c r="A3" s="108">
        <v>2</v>
      </c>
      <c r="B3" s="64" t="str">
        <f>'Wettkampf 1'!B3</f>
        <v>Eisten</v>
      </c>
      <c r="C3" s="72"/>
      <c r="D3" s="73">
        <f>I46</f>
        <v>615.90000000000009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C4" s="72"/>
      <c r="D4" s="73">
        <f>K46</f>
        <v>587.20000000000005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C5" s="72"/>
      <c r="D5" s="73">
        <f>M46</f>
        <v>610.80000000000007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99</v>
      </c>
      <c r="X5" s="179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133</v>
      </c>
      <c r="X6" s="182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134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196</v>
      </c>
      <c r="E10" s="83"/>
      <c r="F10" s="68">
        <f>IF(E10="x","0",D10)</f>
        <v>196</v>
      </c>
      <c r="G10" s="69">
        <f>IF(C10=$B$2,F10,0)</f>
        <v>196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98.5</v>
      </c>
      <c r="V10" s="84">
        <v>97.5</v>
      </c>
      <c r="W10" s="84"/>
      <c r="X10" s="88">
        <f>U10+V10+W10</f>
        <v>196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>
        <v>185</v>
      </c>
      <c r="E11" s="83"/>
      <c r="F11" s="68">
        <f t="shared" ref="F11:F45" si="0">IF(E11="x","0",D11)</f>
        <v>185</v>
      </c>
      <c r="G11" s="69">
        <f t="shared" ref="G11:G45" si="1">IF(C11=$B$2,F11,0)</f>
        <v>185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93.6</v>
      </c>
      <c r="V11" s="85">
        <v>91.4</v>
      </c>
      <c r="W11" s="85"/>
      <c r="X11" s="89">
        <f t="shared" ref="X11:X45" si="13">U11+V11+W11</f>
        <v>185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207.6</v>
      </c>
      <c r="E13" s="83"/>
      <c r="F13" s="68">
        <f t="shared" si="0"/>
        <v>207.6</v>
      </c>
      <c r="G13" s="69">
        <f t="shared" si="1"/>
        <v>207.6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103.8</v>
      </c>
      <c r="V13" s="85">
        <v>103.8</v>
      </c>
      <c r="W13" s="85"/>
      <c r="X13" s="89">
        <f t="shared" si="13"/>
        <v>207.6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204.6</v>
      </c>
      <c r="E14" s="83"/>
      <c r="F14" s="68">
        <f t="shared" si="0"/>
        <v>204.6</v>
      </c>
      <c r="G14" s="69">
        <f t="shared" si="1"/>
        <v>204.6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102.7</v>
      </c>
      <c r="V14" s="85">
        <v>101.9</v>
      </c>
      <c r="W14" s="85"/>
      <c r="X14" s="89">
        <f t="shared" si="13"/>
        <v>204.60000000000002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202</v>
      </c>
      <c r="E16" s="83"/>
      <c r="F16" s="68">
        <f t="shared" si="0"/>
        <v>202</v>
      </c>
      <c r="G16" s="69">
        <f t="shared" si="1"/>
        <v>0</v>
      </c>
      <c r="H16" s="69">
        <f t="shared" si="2"/>
        <v>0</v>
      </c>
      <c r="I16" s="69">
        <f t="shared" si="3"/>
        <v>202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100.5</v>
      </c>
      <c r="V16" s="85">
        <v>101.5</v>
      </c>
      <c r="W16" s="85"/>
      <c r="X16" s="89">
        <f t="shared" si="13"/>
        <v>202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209.4</v>
      </c>
      <c r="E17" s="83"/>
      <c r="F17" s="68">
        <f t="shared" si="0"/>
        <v>209.4</v>
      </c>
      <c r="G17" s="69">
        <f t="shared" si="1"/>
        <v>0</v>
      </c>
      <c r="H17" s="69">
        <f t="shared" si="2"/>
        <v>0</v>
      </c>
      <c r="I17" s="69">
        <f t="shared" si="3"/>
        <v>209.4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103.7</v>
      </c>
      <c r="V17" s="85">
        <v>105.7</v>
      </c>
      <c r="W17" s="85"/>
      <c r="X17" s="89">
        <f t="shared" si="13"/>
        <v>209.4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203.2</v>
      </c>
      <c r="E19" s="83"/>
      <c r="F19" s="68">
        <f t="shared" si="0"/>
        <v>203.2</v>
      </c>
      <c r="G19" s="69">
        <f t="shared" si="1"/>
        <v>0</v>
      </c>
      <c r="H19" s="69">
        <f t="shared" si="2"/>
        <v>0</v>
      </c>
      <c r="I19" s="69">
        <f t="shared" si="3"/>
        <v>203.2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100.8</v>
      </c>
      <c r="V19" s="85">
        <v>102.4</v>
      </c>
      <c r="W19" s="85"/>
      <c r="X19" s="89">
        <f t="shared" si="13"/>
        <v>203.2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203.3</v>
      </c>
      <c r="E20" s="83"/>
      <c r="F20" s="68">
        <f t="shared" si="0"/>
        <v>203.3</v>
      </c>
      <c r="G20" s="69">
        <f t="shared" si="1"/>
        <v>0</v>
      </c>
      <c r="H20" s="69">
        <f t="shared" si="2"/>
        <v>0</v>
      </c>
      <c r="I20" s="69">
        <f t="shared" si="3"/>
        <v>203.3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101.3</v>
      </c>
      <c r="V20" s="85">
        <v>102</v>
      </c>
      <c r="W20" s="85"/>
      <c r="X20" s="89">
        <f t="shared" si="13"/>
        <v>203.3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200.6</v>
      </c>
      <c r="E22" s="83"/>
      <c r="F22" s="68">
        <f t="shared" si="0"/>
        <v>200.6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200.6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99.1</v>
      </c>
      <c r="V22" s="85">
        <v>101.5</v>
      </c>
      <c r="W22" s="85"/>
      <c r="X22" s="89">
        <f t="shared" si="13"/>
        <v>200.6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186.7</v>
      </c>
      <c r="E25" s="83"/>
      <c r="F25" s="68">
        <f t="shared" si="0"/>
        <v>186.7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186.7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87.4</v>
      </c>
      <c r="V25" s="85">
        <v>99.3</v>
      </c>
      <c r="W25" s="85"/>
      <c r="X25" s="89">
        <f t="shared" si="13"/>
        <v>186.7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199.9</v>
      </c>
      <c r="E26" s="83"/>
      <c r="F26" s="68">
        <f t="shared" si="0"/>
        <v>199.9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199.9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97.1</v>
      </c>
      <c r="V26" s="85">
        <v>102.8</v>
      </c>
      <c r="W26" s="85"/>
      <c r="X26" s="89">
        <f t="shared" si="13"/>
        <v>199.89999999999998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197.6</v>
      </c>
      <c r="E28" s="83"/>
      <c r="F28" s="68">
        <f t="shared" si="0"/>
        <v>197.6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197.6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103.7</v>
      </c>
      <c r="V28" s="85">
        <v>99.7</v>
      </c>
      <c r="W28" s="85"/>
      <c r="X28" s="89">
        <f t="shared" si="13"/>
        <v>203.4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209.8</v>
      </c>
      <c r="E30" s="83"/>
      <c r="F30" s="68">
        <f t="shared" si="0"/>
        <v>209.8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105.1</v>
      </c>
      <c r="V30" s="85">
        <v>104.7</v>
      </c>
      <c r="W30" s="85"/>
      <c r="X30" s="89">
        <f t="shared" si="13"/>
        <v>209.8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203.4</v>
      </c>
      <c r="E31" s="83"/>
      <c r="F31" s="68">
        <f t="shared" si="0"/>
        <v>203.4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203.4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103.7</v>
      </c>
      <c r="V31" s="85">
        <v>99.7</v>
      </c>
      <c r="W31" s="85"/>
      <c r="X31" s="89">
        <f t="shared" si="13"/>
        <v>203.4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608.20000000000005</v>
      </c>
      <c r="H46" s="69">
        <f>SUM(H10:H45)</f>
        <v>4</v>
      </c>
      <c r="I46" s="69">
        <f>LARGE(I10:I45,1)+LARGE(I10:I45,2)+LARGE(I10:I45,3)</f>
        <v>615.90000000000009</v>
      </c>
      <c r="J46" s="69">
        <f>SUM(J10:J45)</f>
        <v>4</v>
      </c>
      <c r="K46" s="69">
        <f>LARGE(K10:K45,1)+LARGE(K10:K45,2)+LARGE(K10:K45,3)</f>
        <v>587.20000000000005</v>
      </c>
      <c r="L46" s="69">
        <f>SUM(L10:L45)</f>
        <v>4</v>
      </c>
      <c r="M46" s="69">
        <f>LARGE(M10:M45,1)+LARGE(M10:M45,2)+LARGE(M10:M45,3)</f>
        <v>610.80000000000007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nbnYQlU2ElFSKquyQKIHW3ZVVDKtyLiJ47Y8P2LAwt4KCIxADFSJ9LWj+Z0Whod/Cyv3NWpFfBNJ+uyEPK7guQ==" saltValue="xQ6jX9d06LWfhhgjbI84h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Übersicht!M4</f>
        <v>Werlte</v>
      </c>
      <c r="X1" s="183"/>
    </row>
    <row r="2" spans="1:27" x14ac:dyDescent="0.3">
      <c r="A2" s="108">
        <v>1</v>
      </c>
      <c r="B2" s="64" t="str">
        <f>'Wettkampf 1'!B2</f>
        <v>Sögel</v>
      </c>
      <c r="C2" s="72"/>
      <c r="D2" s="73">
        <f>G46</f>
        <v>616.09999999999991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Übersicht!M3</f>
        <v>05.02.</v>
      </c>
      <c r="X2" s="183"/>
    </row>
    <row r="3" spans="1:27" x14ac:dyDescent="0.3">
      <c r="A3" s="108">
        <v>2</v>
      </c>
      <c r="B3" s="64" t="str">
        <f>'Wettkampf 1'!B3</f>
        <v>Eisten</v>
      </c>
      <c r="C3" s="72"/>
      <c r="D3" s="73">
        <f>I46</f>
        <v>617.29999999999995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Werlte</v>
      </c>
      <c r="C4" s="72"/>
      <c r="D4" s="73">
        <f>K46</f>
        <v>603.6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Börgermoor</v>
      </c>
      <c r="C5" s="72"/>
      <c r="D5" s="73">
        <f>M46</f>
        <v>616.19999999999993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135</v>
      </c>
      <c r="X5" s="179"/>
      <c r="Y5" s="76"/>
    </row>
    <row r="6" spans="1:27" x14ac:dyDescent="0.3">
      <c r="A6" s="108">
        <v>5</v>
      </c>
      <c r="B6" s="64" t="str">
        <f>'Wettkampf 1'!B6</f>
        <v>Mannschaft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122</v>
      </c>
      <c r="X6" s="182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85" t="s">
        <v>135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Barnowski Paul</v>
      </c>
      <c r="C10" s="66" t="str">
        <f>'Wettkampf 1'!C10</f>
        <v>Sögel</v>
      </c>
      <c r="D10" s="82">
        <v>201.2</v>
      </c>
      <c r="E10" s="83"/>
      <c r="F10" s="68">
        <f>IF(E10="x","0",D10)</f>
        <v>201.2</v>
      </c>
      <c r="G10" s="69">
        <f>IF(C10=$B$2,F10,0)</f>
        <v>201.2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98</v>
      </c>
      <c r="V10" s="84">
        <v>103.2</v>
      </c>
      <c r="W10" s="84"/>
      <c r="X10" s="88">
        <f>U10+V10+W10</f>
        <v>201.2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Bode Hans</v>
      </c>
      <c r="C11" s="66" t="str">
        <f>'Wettkampf 1'!C11</f>
        <v>Sögel</v>
      </c>
      <c r="D11" s="82">
        <v>190.7</v>
      </c>
      <c r="E11" s="83"/>
      <c r="F11" s="68">
        <f t="shared" ref="F11:F45" si="0">IF(E11="x","0",D11)</f>
        <v>190.7</v>
      </c>
      <c r="G11" s="69">
        <f t="shared" ref="G11:G45" si="1">IF(C11=$B$2,F11,0)</f>
        <v>190.7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91.3</v>
      </c>
      <c r="V11" s="85">
        <v>99.4</v>
      </c>
      <c r="W11" s="85"/>
      <c r="X11" s="89">
        <f t="shared" ref="X11:X45" si="13">U11+V11+W11</f>
        <v>190.7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Robbers Werner</v>
      </c>
      <c r="C12" s="66" t="str">
        <f>'Wettkampf 1'!C12</f>
        <v>Sögel</v>
      </c>
      <c r="D12" s="82"/>
      <c r="E12" s="83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van der Lugt Dirk Jan</v>
      </c>
      <c r="C13" s="66" t="str">
        <f>'Wettkampf 1'!C13</f>
        <v>Sögel</v>
      </c>
      <c r="D13" s="82">
        <v>208.6</v>
      </c>
      <c r="E13" s="83"/>
      <c r="F13" s="68">
        <f t="shared" si="0"/>
        <v>208.6</v>
      </c>
      <c r="G13" s="69">
        <f t="shared" si="1"/>
        <v>208.6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</v>
      </c>
      <c r="V13" s="85">
        <v>104.6</v>
      </c>
      <c r="W13" s="85"/>
      <c r="X13" s="89">
        <f t="shared" si="13"/>
        <v>208.6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Dötdmann, Ludger</v>
      </c>
      <c r="C14" s="66" t="str">
        <f>'Wettkampf 1'!C14</f>
        <v>Sögel</v>
      </c>
      <c r="D14" s="82">
        <v>206.3</v>
      </c>
      <c r="E14" s="83"/>
      <c r="F14" s="68">
        <f t="shared" si="0"/>
        <v>206.3</v>
      </c>
      <c r="G14" s="69">
        <f t="shared" si="1"/>
        <v>206.3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103.1</v>
      </c>
      <c r="V14" s="85">
        <v>103.2</v>
      </c>
      <c r="W14" s="85"/>
      <c r="X14" s="89">
        <f t="shared" si="13"/>
        <v>206.3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Baalmann Werner</v>
      </c>
      <c r="C16" s="66" t="str">
        <f>'Wettkampf 1'!C16</f>
        <v>Eisten</v>
      </c>
      <c r="D16" s="82">
        <v>207.4</v>
      </c>
      <c r="E16" s="83"/>
      <c r="F16" s="68">
        <f t="shared" si="0"/>
        <v>207.4</v>
      </c>
      <c r="G16" s="69">
        <f t="shared" si="1"/>
        <v>0</v>
      </c>
      <c r="H16" s="69">
        <f t="shared" si="2"/>
        <v>0</v>
      </c>
      <c r="I16" s="69">
        <f t="shared" si="3"/>
        <v>207.4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103.2</v>
      </c>
      <c r="V16" s="85">
        <v>104.2</v>
      </c>
      <c r="W16" s="85"/>
      <c r="X16" s="89">
        <f t="shared" si="13"/>
        <v>207.4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Büter Wilhelm</v>
      </c>
      <c r="C17" s="66" t="str">
        <f>'Wettkampf 1'!C17</f>
        <v>Eisten</v>
      </c>
      <c r="D17" s="82">
        <v>206</v>
      </c>
      <c r="E17" s="83"/>
      <c r="F17" s="68">
        <f t="shared" si="0"/>
        <v>206</v>
      </c>
      <c r="G17" s="69">
        <f t="shared" si="1"/>
        <v>0</v>
      </c>
      <c r="H17" s="69">
        <f t="shared" si="2"/>
        <v>0</v>
      </c>
      <c r="I17" s="69">
        <f t="shared" si="3"/>
        <v>206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103.3</v>
      </c>
      <c r="V17" s="85">
        <v>102.7</v>
      </c>
      <c r="W17" s="85"/>
      <c r="X17" s="89">
        <f t="shared" si="13"/>
        <v>206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Gerdes, Hans-Jürgen</v>
      </c>
      <c r="C18" s="66" t="str">
        <f>'Wettkampf 1'!C18</f>
        <v>Eisten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Schute Helmut</v>
      </c>
      <c r="C19" s="66" t="str">
        <f>'Wettkampf 1'!C19</f>
        <v>Eisten</v>
      </c>
      <c r="D19" s="82">
        <v>203</v>
      </c>
      <c r="E19" s="83"/>
      <c r="F19" s="68">
        <f t="shared" si="0"/>
        <v>203</v>
      </c>
      <c r="G19" s="69">
        <f t="shared" si="1"/>
        <v>0</v>
      </c>
      <c r="H19" s="69">
        <f t="shared" si="2"/>
        <v>0</v>
      </c>
      <c r="I19" s="69">
        <f t="shared" si="3"/>
        <v>203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101.6</v>
      </c>
      <c r="V19" s="85">
        <v>101.4</v>
      </c>
      <c r="W19" s="85"/>
      <c r="X19" s="89">
        <f t="shared" si="13"/>
        <v>203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Ostermann, Franz</v>
      </c>
      <c r="C20" s="66" t="str">
        <f>'Wettkampf 1'!C20</f>
        <v>Eisten</v>
      </c>
      <c r="D20" s="82">
        <v>203.9</v>
      </c>
      <c r="E20" s="83"/>
      <c r="F20" s="68">
        <f t="shared" si="0"/>
        <v>203.9</v>
      </c>
      <c r="G20" s="69">
        <f t="shared" si="1"/>
        <v>0</v>
      </c>
      <c r="H20" s="69">
        <f t="shared" si="2"/>
        <v>0</v>
      </c>
      <c r="I20" s="69">
        <f t="shared" si="3"/>
        <v>203.9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102.7</v>
      </c>
      <c r="V20" s="85">
        <v>101.2</v>
      </c>
      <c r="W20" s="85"/>
      <c r="X20" s="89">
        <f t="shared" si="13"/>
        <v>203.9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Broermann Carl</v>
      </c>
      <c r="C22" s="66" t="str">
        <f>'Wettkampf 1'!C22</f>
        <v>Werlte</v>
      </c>
      <c r="D22" s="82">
        <v>200</v>
      </c>
      <c r="E22" s="83"/>
      <c r="F22" s="68">
        <f t="shared" si="0"/>
        <v>200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</v>
      </c>
      <c r="V22" s="85">
        <v>100</v>
      </c>
      <c r="W22" s="85"/>
      <c r="X22" s="89">
        <f t="shared" si="13"/>
        <v>200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Niermann Hans</v>
      </c>
      <c r="C23" s="66" t="str">
        <f>'Wettkampf 1'!C23</f>
        <v>Werlte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Rolfes Bernhard</v>
      </c>
      <c r="C24" s="66" t="str">
        <f>'Wettkampf 1'!C24</f>
        <v>Werlte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Staggenborg Hans</v>
      </c>
      <c r="C25" s="66" t="str">
        <f>'Wettkampf 1'!C25</f>
        <v>Werlte</v>
      </c>
      <c r="D25" s="82">
        <v>201.8</v>
      </c>
      <c r="E25" s="83"/>
      <c r="F25" s="68">
        <f t="shared" si="0"/>
        <v>201.8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99.3</v>
      </c>
      <c r="V25" s="85">
        <v>102.5</v>
      </c>
      <c r="W25" s="85"/>
      <c r="X25" s="89">
        <f t="shared" si="13"/>
        <v>201.8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Abeln Bernhard</v>
      </c>
      <c r="C26" s="66" t="str">
        <f>'Wettkampf 1'!C26</f>
        <v>Werlte</v>
      </c>
      <c r="D26" s="82">
        <v>201.8</v>
      </c>
      <c r="E26" s="83"/>
      <c r="F26" s="68">
        <f t="shared" si="0"/>
        <v>201.8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201.8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100.4</v>
      </c>
      <c r="V26" s="85">
        <v>101.4</v>
      </c>
      <c r="W26" s="85"/>
      <c r="X26" s="89">
        <f t="shared" si="13"/>
        <v>201.8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Werlte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Arlinghaus Paul</v>
      </c>
      <c r="C28" s="66" t="str">
        <f>'Wettkampf 1'!C28</f>
        <v>Börgermoor</v>
      </c>
      <c r="D28" s="82">
        <v>202.9</v>
      </c>
      <c r="E28" s="83"/>
      <c r="F28" s="68">
        <f t="shared" si="0"/>
        <v>202.9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202.9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100.6</v>
      </c>
      <c r="V28" s="85">
        <v>102.3</v>
      </c>
      <c r="W28" s="85"/>
      <c r="X28" s="89">
        <f t="shared" si="13"/>
        <v>202.89999999999998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Hörmeyer Georg</v>
      </c>
      <c r="C29" s="66" t="str">
        <f>'Wettkampf 1'!C29</f>
        <v>Börgermoor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Mattke Werner</v>
      </c>
      <c r="C30" s="66" t="str">
        <f>'Wettkampf 1'!C30</f>
        <v>Börgermoor</v>
      </c>
      <c r="D30" s="82">
        <v>207.2</v>
      </c>
      <c r="E30" s="83"/>
      <c r="F30" s="68">
        <f t="shared" si="0"/>
        <v>207.2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207.2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103.6</v>
      </c>
      <c r="V30" s="85">
        <v>103.6</v>
      </c>
      <c r="W30" s="85"/>
      <c r="X30" s="89">
        <f t="shared" si="13"/>
        <v>207.2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Teepker Karl</v>
      </c>
      <c r="C31" s="66" t="str">
        <f>'Wettkampf 1'!C31</f>
        <v>Börgermoor</v>
      </c>
      <c r="D31" s="82">
        <v>206.1</v>
      </c>
      <c r="E31" s="83"/>
      <c r="F31" s="68">
        <f t="shared" si="0"/>
        <v>206.1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206.1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</v>
      </c>
      <c r="V31" s="85">
        <v>103.1</v>
      </c>
      <c r="W31" s="85"/>
      <c r="X31" s="89">
        <f t="shared" si="13"/>
        <v>206.1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Börgermoor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Börgermoor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Mannschaft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Mannschaft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Mannschaft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Mannschaft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Mannschaft 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Mannschaft 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616.09999999999991</v>
      </c>
      <c r="H46" s="69">
        <f>SUM(H10:H45)</f>
        <v>4</v>
      </c>
      <c r="I46" s="69">
        <f>LARGE(I10:I45,1)+LARGE(I10:I45,2)+LARGE(I10:I45,3)</f>
        <v>617.29999999999995</v>
      </c>
      <c r="J46" s="69">
        <f>SUM(J10:J45)</f>
        <v>4</v>
      </c>
      <c r="K46" s="69">
        <f>LARGE(K10:K45,1)+LARGE(K10:K45,2)+LARGE(K10:K45,3)</f>
        <v>603.6</v>
      </c>
      <c r="L46" s="69">
        <f>SUM(L10:L45)</f>
        <v>4</v>
      </c>
      <c r="M46" s="69">
        <f>LARGE(M10:M45,1)+LARGE(M10:M45,2)+LARGE(M10:M45,3)</f>
        <v>616.19999999999993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BQePEc7mdiFePffJ72fuykphpKhoQ7K+wXZrgC/BKSwuDa/oGFo9CvM/Sd8cqdb9RWzHfONio2/Ufg2K2X/8Ug==" saltValue="UKM2heGljP7o64xjJkVBn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2023-03-22T19:32:58Z</cp:lastPrinted>
  <dcterms:created xsi:type="dcterms:W3CDTF">2010-11-23T11:44:38Z</dcterms:created>
  <dcterms:modified xsi:type="dcterms:W3CDTF">2023-03-22T19:33:06Z</dcterms:modified>
</cp:coreProperties>
</file>