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 codeName="{3D1A710C-6663-3D7B-7F91-EC182F24A4B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RWK 22-23\"/>
    </mc:Choice>
  </mc:AlternateContent>
  <xr:revisionPtr revIDLastSave="0" documentId="13_ncr:1_{E649AE69-6673-42EE-8E65-ADC8D550F81A}" xr6:coauthVersionLast="36" xr6:coauthVersionMax="47" xr10:uidLastSave="{00000000-0000-0000-0000-000000000000}"/>
  <bookViews>
    <workbookView xWindow="0" yWindow="0" windowWidth="23040" windowHeight="8940" tabRatio="918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Schützen'!$A$1:$W$38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C45" i="2" l="1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B32" i="18" l="1"/>
  <c r="B28" i="18"/>
  <c r="B13" i="18"/>
  <c r="B22" i="18"/>
  <c r="B24" i="18"/>
  <c r="B36" i="18"/>
  <c r="B20" i="18"/>
  <c r="B16" i="18"/>
  <c r="B12" i="18"/>
  <c r="B18" i="18"/>
  <c r="B23" i="18"/>
  <c r="B17" i="18"/>
  <c r="B4" i="18"/>
  <c r="B10" i="18"/>
  <c r="B3" i="18"/>
  <c r="B37" i="18"/>
  <c r="B8" i="18"/>
  <c r="B35" i="18"/>
  <c r="B7" i="18"/>
  <c r="B5" i="18"/>
  <c r="B26" i="18"/>
  <c r="B15" i="18"/>
  <c r="B9" i="18"/>
  <c r="B31" i="18"/>
  <c r="B33" i="18"/>
  <c r="B29" i="18"/>
  <c r="B19" i="18"/>
  <c r="B6" i="18"/>
  <c r="B14" i="18"/>
  <c r="B2" i="18"/>
  <c r="B21" i="18"/>
  <c r="B27" i="18"/>
  <c r="B25" i="18"/>
  <c r="B30" i="18"/>
  <c r="B11" i="18"/>
  <c r="B34" i="18"/>
  <c r="Q4" i="1"/>
  <c r="P4" i="1"/>
  <c r="O4" i="1"/>
  <c r="N4" i="1"/>
  <c r="M4" i="1"/>
  <c r="L4" i="1"/>
  <c r="C29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15" i="18"/>
  <c r="C18" i="18"/>
  <c r="C20" i="18"/>
  <c r="C8" i="18"/>
  <c r="C21" i="18"/>
  <c r="C26" i="18"/>
  <c r="C3" i="18"/>
  <c r="C12" i="18"/>
  <c r="C17" i="18"/>
  <c r="C11" i="18"/>
  <c r="C13" i="18"/>
  <c r="C16" i="18"/>
  <c r="C24" i="18"/>
  <c r="C31" i="18"/>
  <c r="C25" i="18"/>
  <c r="C36" i="18"/>
  <c r="C22" i="18"/>
  <c r="C35" i="18"/>
  <c r="C14" i="18"/>
  <c r="C27" i="18"/>
  <c r="C33" i="18"/>
  <c r="C32" i="18"/>
  <c r="C9" i="18"/>
  <c r="C30" i="18"/>
  <c r="C37" i="18"/>
  <c r="C10" i="18"/>
  <c r="C23" i="18"/>
  <c r="C7" i="18"/>
  <c r="C2" i="18"/>
  <c r="C4" i="18"/>
  <c r="C6" i="18"/>
  <c r="C28" i="18"/>
  <c r="C34" i="18"/>
  <c r="C5" i="18"/>
  <c r="C19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AB44" i="2" l="1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O41" i="17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H40" i="17"/>
  <c r="O42" i="17"/>
  <c r="H41" i="17"/>
  <c r="O40" i="17"/>
  <c r="H39" i="17"/>
  <c r="O44" i="17"/>
  <c r="O43" i="17"/>
  <c r="O39" i="17"/>
  <c r="D52" i="1"/>
  <c r="D51" i="1"/>
  <c r="H44" i="17"/>
  <c r="D50" i="1"/>
  <c r="D49" i="1"/>
  <c r="D47" i="1"/>
  <c r="H43" i="17"/>
  <c r="D48" i="1"/>
  <c r="H42" i="17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K45" i="17" l="1"/>
  <c r="N45" i="17"/>
  <c r="J45" i="17"/>
  <c r="L45" i="17"/>
  <c r="I45" i="17"/>
  <c r="M45" i="17"/>
  <c r="F45" i="17"/>
  <c r="G45" i="17"/>
  <c r="O25" i="17"/>
  <c r="O21" i="17"/>
  <c r="O17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O35" i="17"/>
  <c r="O14" i="17"/>
  <c r="O20" i="17"/>
  <c r="O31" i="17"/>
  <c r="Y32" i="14"/>
  <c r="AA32" i="14" s="1"/>
  <c r="O37" i="17"/>
  <c r="O33" i="17"/>
  <c r="O29" i="17"/>
  <c r="O27" i="17"/>
  <c r="O22" i="17"/>
  <c r="O38" i="17"/>
  <c r="O34" i="17"/>
  <c r="O30" i="17"/>
  <c r="O26" i="17"/>
  <c r="O36" i="17"/>
  <c r="O32" i="17"/>
  <c r="O28" i="17"/>
  <c r="O24" i="17"/>
  <c r="O23" i="17"/>
  <c r="O19" i="17"/>
  <c r="O18" i="17"/>
  <c r="O16" i="17"/>
  <c r="O15" i="17"/>
  <c r="O13" i="17"/>
  <c r="O12" i="17"/>
  <c r="O11" i="17"/>
  <c r="O10" i="17"/>
  <c r="AA13" i="15"/>
  <c r="AA25" i="9"/>
  <c r="S29" i="18" l="1"/>
  <c r="AA36" i="12"/>
  <c r="AA12" i="12"/>
  <c r="S5" i="18"/>
  <c r="S26" i="18"/>
  <c r="S27" i="18"/>
  <c r="S13" i="18"/>
  <c r="S23" i="18"/>
  <c r="AA11" i="8"/>
  <c r="AA23" i="10"/>
  <c r="AA35" i="16"/>
  <c r="S22" i="18"/>
  <c r="S25" i="18"/>
  <c r="S21" i="18"/>
  <c r="S17" i="18"/>
  <c r="S10" i="18"/>
  <c r="S19" i="18"/>
  <c r="S4" i="18"/>
  <c r="S36" i="18"/>
  <c r="S35" i="18"/>
  <c r="S2" i="18"/>
  <c r="S8" i="18"/>
  <c r="S24" i="18"/>
  <c r="S18" i="18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30" i="18"/>
  <c r="AA39" i="8"/>
  <c r="AA29" i="9"/>
  <c r="AA35" i="10"/>
  <c r="AA32" i="7"/>
  <c r="AA14" i="7"/>
  <c r="AA27" i="10"/>
  <c r="AA35" i="12"/>
  <c r="AA31" i="16"/>
  <c r="S9" i="18"/>
  <c r="AA20" i="9"/>
  <c r="AA35" i="9"/>
  <c r="S6" i="18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0" i="18" l="1"/>
  <c r="P3" i="18"/>
  <c r="P13" i="18"/>
  <c r="P25" i="18"/>
  <c r="P35" i="18"/>
  <c r="P32" i="18"/>
  <c r="P10" i="18"/>
  <c r="P4" i="18"/>
  <c r="P8" i="18"/>
  <c r="P12" i="18"/>
  <c r="P16" i="18"/>
  <c r="P29" i="18"/>
  <c r="P14" i="18"/>
  <c r="P9" i="18"/>
  <c r="P23" i="18"/>
  <c r="P6" i="18"/>
  <c r="P18" i="18"/>
  <c r="P26" i="18"/>
  <c r="P11" i="18"/>
  <c r="P31" i="18"/>
  <c r="P22" i="18"/>
  <c r="P33" i="18"/>
  <c r="P37" i="18"/>
  <c r="P2" i="18"/>
  <c r="P21" i="18"/>
  <c r="P27" i="18"/>
  <c r="P17" i="18"/>
  <c r="P30" i="18"/>
  <c r="P24" i="18"/>
  <c r="P7" i="18"/>
  <c r="P36" i="18"/>
  <c r="P19" i="18"/>
  <c r="P15" i="18"/>
  <c r="P28" i="18"/>
  <c r="P34" i="18"/>
  <c r="P5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4" i="18"/>
  <c r="D20" i="18"/>
  <c r="D3" i="18"/>
  <c r="D13" i="18"/>
  <c r="D25" i="18"/>
  <c r="D35" i="18"/>
  <c r="D32" i="18"/>
  <c r="D10" i="18"/>
  <c r="D28" i="18"/>
  <c r="D8" i="18"/>
  <c r="D12" i="18"/>
  <c r="D16" i="18"/>
  <c r="D29" i="18"/>
  <c r="D14" i="18"/>
  <c r="D9" i="18"/>
  <c r="D23" i="18"/>
  <c r="D15" i="18"/>
  <c r="D21" i="18"/>
  <c r="D17" i="18"/>
  <c r="D24" i="18"/>
  <c r="D36" i="18"/>
  <c r="D27" i="18"/>
  <c r="D30" i="18"/>
  <c r="D7" i="18"/>
  <c r="D18" i="18"/>
  <c r="D22" i="18"/>
  <c r="D2" i="18"/>
  <c r="D26" i="18"/>
  <c r="D33" i="18"/>
  <c r="D11" i="18"/>
  <c r="D37" i="18"/>
  <c r="D19" i="18"/>
  <c r="D31" i="18"/>
  <c r="D34" i="18"/>
  <c r="D6" i="18"/>
  <c r="D5" i="18"/>
  <c r="L15" i="18"/>
  <c r="L2" i="18"/>
  <c r="L18" i="18"/>
  <c r="L28" i="18"/>
  <c r="L4" i="18"/>
  <c r="L26" i="18"/>
  <c r="L11" i="18"/>
  <c r="L31" i="18"/>
  <c r="L22" i="18"/>
  <c r="L33" i="18"/>
  <c r="L37" i="18"/>
  <c r="L19" i="18"/>
  <c r="L20" i="18"/>
  <c r="L3" i="18"/>
  <c r="L13" i="18"/>
  <c r="L25" i="18"/>
  <c r="L35" i="18"/>
  <c r="L32" i="18"/>
  <c r="L10" i="18"/>
  <c r="L8" i="18"/>
  <c r="L12" i="18"/>
  <c r="L16" i="18"/>
  <c r="L29" i="18"/>
  <c r="L14" i="18"/>
  <c r="L9" i="18"/>
  <c r="L23" i="18"/>
  <c r="L21" i="18"/>
  <c r="L27" i="18"/>
  <c r="L17" i="18"/>
  <c r="L30" i="18"/>
  <c r="L24" i="18"/>
  <c r="L7" i="18"/>
  <c r="L36" i="18"/>
  <c r="L34" i="18"/>
  <c r="L5" i="18"/>
  <c r="L6" i="18"/>
  <c r="E15" i="18"/>
  <c r="E21" i="18"/>
  <c r="E17" i="18"/>
  <c r="E24" i="18"/>
  <c r="E36" i="18"/>
  <c r="E27" i="18"/>
  <c r="E30" i="18"/>
  <c r="E7" i="18"/>
  <c r="E2" i="18"/>
  <c r="E18" i="18"/>
  <c r="E26" i="18"/>
  <c r="E11" i="18"/>
  <c r="E31" i="18"/>
  <c r="E22" i="18"/>
  <c r="E33" i="18"/>
  <c r="E37" i="18"/>
  <c r="E19" i="18"/>
  <c r="E4" i="18"/>
  <c r="E20" i="18"/>
  <c r="E3" i="18"/>
  <c r="E13" i="18"/>
  <c r="E25" i="18"/>
  <c r="E35" i="18"/>
  <c r="E32" i="18"/>
  <c r="E10" i="18"/>
  <c r="E29" i="18"/>
  <c r="E8" i="18"/>
  <c r="E14" i="18"/>
  <c r="E12" i="18"/>
  <c r="E9" i="18"/>
  <c r="E16" i="18"/>
  <c r="E23" i="18"/>
  <c r="E6" i="18"/>
  <c r="E28" i="18"/>
  <c r="E34" i="18"/>
  <c r="E5" i="18"/>
  <c r="O18" i="18"/>
  <c r="O26" i="18"/>
  <c r="O11" i="18"/>
  <c r="O31" i="18"/>
  <c r="O22" i="18"/>
  <c r="O33" i="18"/>
  <c r="O37" i="18"/>
  <c r="O2" i="18"/>
  <c r="O20" i="18"/>
  <c r="O3" i="18"/>
  <c r="O13" i="18"/>
  <c r="O25" i="18"/>
  <c r="O35" i="18"/>
  <c r="O32" i="18"/>
  <c r="O10" i="18"/>
  <c r="O4" i="18"/>
  <c r="O15" i="18"/>
  <c r="O21" i="18"/>
  <c r="O17" i="18"/>
  <c r="O24" i="18"/>
  <c r="O36" i="18"/>
  <c r="O27" i="18"/>
  <c r="O30" i="18"/>
  <c r="O7" i="18"/>
  <c r="O19" i="18"/>
  <c r="O8" i="18"/>
  <c r="O14" i="18"/>
  <c r="O12" i="18"/>
  <c r="O9" i="18"/>
  <c r="O16" i="18"/>
  <c r="O23" i="18"/>
  <c r="O29" i="18"/>
  <c r="O6" i="18"/>
  <c r="O28" i="18"/>
  <c r="O5" i="18"/>
  <c r="O34" i="18"/>
  <c r="H20" i="18"/>
  <c r="H3" i="18"/>
  <c r="H13" i="18"/>
  <c r="H25" i="18"/>
  <c r="H35" i="18"/>
  <c r="H32" i="18"/>
  <c r="H10" i="18"/>
  <c r="H2" i="18"/>
  <c r="H8" i="18"/>
  <c r="H12" i="18"/>
  <c r="H16" i="18"/>
  <c r="H29" i="18"/>
  <c r="H14" i="18"/>
  <c r="H9" i="18"/>
  <c r="H23" i="18"/>
  <c r="H4" i="18"/>
  <c r="H15" i="18"/>
  <c r="H21" i="18"/>
  <c r="H17" i="18"/>
  <c r="H24" i="18"/>
  <c r="H36" i="18"/>
  <c r="H27" i="18"/>
  <c r="H30" i="18"/>
  <c r="H7" i="18"/>
  <c r="H11" i="18"/>
  <c r="H37" i="18"/>
  <c r="H31" i="18"/>
  <c r="H19" i="18"/>
  <c r="H18" i="18"/>
  <c r="H22" i="18"/>
  <c r="H33" i="18"/>
  <c r="H26" i="18"/>
  <c r="H34" i="18"/>
  <c r="H6" i="18"/>
  <c r="H28" i="18"/>
  <c r="H5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28" i="18"/>
  <c r="F20" i="18"/>
  <c r="F3" i="18"/>
  <c r="F13" i="18"/>
  <c r="F25" i="18"/>
  <c r="F35" i="18"/>
  <c r="F32" i="18"/>
  <c r="F10" i="18"/>
  <c r="F8" i="18"/>
  <c r="F12" i="18"/>
  <c r="F16" i="18"/>
  <c r="F29" i="18"/>
  <c r="F14" i="18"/>
  <c r="F9" i="18"/>
  <c r="F23" i="18"/>
  <c r="F2" i="18"/>
  <c r="F15" i="18"/>
  <c r="F21" i="18"/>
  <c r="F17" i="18"/>
  <c r="F24" i="18"/>
  <c r="F36" i="18"/>
  <c r="F27" i="18"/>
  <c r="F30" i="18"/>
  <c r="F7" i="18"/>
  <c r="F4" i="18"/>
  <c r="F31" i="18"/>
  <c r="F19" i="18"/>
  <c r="F18" i="18"/>
  <c r="F22" i="18"/>
  <c r="F26" i="18"/>
  <c r="F33" i="18"/>
  <c r="F37" i="18"/>
  <c r="F11" i="18"/>
  <c r="F34" i="18"/>
  <c r="F5" i="18"/>
  <c r="F6" i="18"/>
  <c r="G4" i="18"/>
  <c r="G15" i="18"/>
  <c r="G21" i="18"/>
  <c r="G17" i="18"/>
  <c r="G24" i="18"/>
  <c r="G36" i="18"/>
  <c r="G27" i="18"/>
  <c r="G30" i="18"/>
  <c r="G7" i="18"/>
  <c r="G5" i="18"/>
  <c r="G18" i="18"/>
  <c r="G26" i="18"/>
  <c r="G11" i="18"/>
  <c r="G31" i="18"/>
  <c r="G22" i="18"/>
  <c r="G33" i="18"/>
  <c r="G37" i="18"/>
  <c r="G19" i="18"/>
  <c r="G20" i="18"/>
  <c r="G3" i="18"/>
  <c r="G13" i="18"/>
  <c r="G25" i="18"/>
  <c r="G35" i="18"/>
  <c r="G32" i="18"/>
  <c r="G10" i="18"/>
  <c r="G16" i="18"/>
  <c r="G23" i="18"/>
  <c r="G29" i="18"/>
  <c r="G8" i="18"/>
  <c r="G14" i="18"/>
  <c r="G12" i="18"/>
  <c r="G2" i="18"/>
  <c r="G9" i="18"/>
  <c r="G6" i="18"/>
  <c r="G34" i="18"/>
  <c r="G28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2" i="18"/>
  <c r="N20" i="18"/>
  <c r="N3" i="18"/>
  <c r="N13" i="18"/>
  <c r="N25" i="18"/>
  <c r="N35" i="18"/>
  <c r="N32" i="18"/>
  <c r="N10" i="18"/>
  <c r="N4" i="18"/>
  <c r="N8" i="18"/>
  <c r="N12" i="18"/>
  <c r="N16" i="18"/>
  <c r="N29" i="18"/>
  <c r="N14" i="18"/>
  <c r="N9" i="18"/>
  <c r="N23" i="18"/>
  <c r="N18" i="18"/>
  <c r="N26" i="18"/>
  <c r="N11" i="18"/>
  <c r="N31" i="18"/>
  <c r="N22" i="18"/>
  <c r="N33" i="18"/>
  <c r="N37" i="18"/>
  <c r="N19" i="18"/>
  <c r="N15" i="18"/>
  <c r="N36" i="18"/>
  <c r="N21" i="18"/>
  <c r="N27" i="18"/>
  <c r="N17" i="18"/>
  <c r="N30" i="18"/>
  <c r="N24" i="18"/>
  <c r="N7" i="18"/>
  <c r="N6" i="18"/>
  <c r="N34" i="18"/>
  <c r="N5" i="18"/>
  <c r="N28" i="18"/>
  <c r="Q20" i="18"/>
  <c r="Q3" i="18"/>
  <c r="Q13" i="18"/>
  <c r="Q25" i="18"/>
  <c r="Q35" i="18"/>
  <c r="Q32" i="18"/>
  <c r="Q10" i="18"/>
  <c r="Q4" i="18"/>
  <c r="Q8" i="18"/>
  <c r="Q12" i="18"/>
  <c r="Q16" i="18"/>
  <c r="Q29" i="18"/>
  <c r="Q14" i="18"/>
  <c r="Q9" i="18"/>
  <c r="Q23" i="18"/>
  <c r="Q19" i="18"/>
  <c r="Q18" i="18"/>
  <c r="Q26" i="18"/>
  <c r="Q11" i="18"/>
  <c r="Q31" i="18"/>
  <c r="Q22" i="18"/>
  <c r="Q33" i="18"/>
  <c r="Q37" i="18"/>
  <c r="Q2" i="18"/>
  <c r="Q21" i="18"/>
  <c r="Q27" i="18"/>
  <c r="Q17" i="18"/>
  <c r="Q30" i="18"/>
  <c r="Q24" i="18"/>
  <c r="Q7" i="18"/>
  <c r="Q15" i="18"/>
  <c r="Q36" i="18"/>
  <c r="Q6" i="18"/>
  <c r="Q28" i="18"/>
  <c r="Q34" i="18"/>
  <c r="Q5" i="18"/>
  <c r="M15" i="18"/>
  <c r="M21" i="18"/>
  <c r="M17" i="18"/>
  <c r="M24" i="18"/>
  <c r="M36" i="18"/>
  <c r="M27" i="18"/>
  <c r="M30" i="18"/>
  <c r="M7" i="18"/>
  <c r="M19" i="18"/>
  <c r="M18" i="18"/>
  <c r="M26" i="18"/>
  <c r="M11" i="18"/>
  <c r="M31" i="18"/>
  <c r="M22" i="18"/>
  <c r="M33" i="18"/>
  <c r="M37" i="18"/>
  <c r="M2" i="18"/>
  <c r="M8" i="18"/>
  <c r="M12" i="18"/>
  <c r="M16" i="18"/>
  <c r="M29" i="18"/>
  <c r="M14" i="18"/>
  <c r="M9" i="18"/>
  <c r="M23" i="18"/>
  <c r="M6" i="18"/>
  <c r="M20" i="18"/>
  <c r="M35" i="18"/>
  <c r="M3" i="18"/>
  <c r="M32" i="18"/>
  <c r="M13" i="18"/>
  <c r="M10" i="18"/>
  <c r="M25" i="18"/>
  <c r="M4" i="18"/>
  <c r="M28" i="18"/>
  <c r="M34" i="18"/>
  <c r="M5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C6" i="19" l="1"/>
  <c r="C7" i="19"/>
  <c r="C3" i="19"/>
  <c r="L43" i="1"/>
  <c r="C5" i="19"/>
  <c r="F40" i="1"/>
  <c r="W2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D54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6" i="18"/>
  <c r="R6" i="18" s="1"/>
  <c r="T7" i="18"/>
  <c r="T28" i="18"/>
  <c r="W5" i="18"/>
  <c r="K5" i="18"/>
  <c r="K7" i="18"/>
  <c r="W7" i="18"/>
  <c r="O46" i="13"/>
  <c r="D6" i="13" s="1"/>
  <c r="R46" i="9"/>
  <c r="E7" i="9" s="1"/>
  <c r="J46" i="10"/>
  <c r="E3" i="10" s="1"/>
  <c r="N46" i="12"/>
  <c r="E5" i="12" s="1"/>
  <c r="T5" i="18"/>
  <c r="R5" i="18" s="1"/>
  <c r="E51" i="1"/>
  <c r="W6" i="18"/>
  <c r="K6" i="18"/>
  <c r="E47" i="1"/>
  <c r="K2" i="18"/>
  <c r="W2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28" i="18"/>
  <c r="T34" i="18"/>
  <c r="T2" i="18"/>
  <c r="R2" i="18" s="1"/>
  <c r="L47" i="1"/>
  <c r="K34" i="18"/>
  <c r="W34" i="18"/>
  <c r="N46" i="9"/>
  <c r="E5" i="9" s="1"/>
  <c r="T4" i="18"/>
  <c r="R4" i="18" s="1"/>
  <c r="K28" i="18"/>
  <c r="W4" i="18"/>
  <c r="K4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30" i="18"/>
  <c r="K16" i="18"/>
  <c r="G26" i="1"/>
  <c r="G24" i="1"/>
  <c r="M32" i="1"/>
  <c r="O20" i="1"/>
  <c r="E38" i="1"/>
  <c r="E32" i="1"/>
  <c r="H17" i="1"/>
  <c r="O35" i="1"/>
  <c r="H26" i="1"/>
  <c r="E17" i="1"/>
  <c r="K23" i="18"/>
  <c r="C2" i="19"/>
  <c r="B6" i="17"/>
  <c r="C4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33" i="18"/>
  <c r="T8" i="18"/>
  <c r="R8" i="18" s="1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22" i="18"/>
  <c r="W27" i="18"/>
  <c r="W17" i="18"/>
  <c r="W13" i="18"/>
  <c r="W36" i="18"/>
  <c r="W31" i="18"/>
  <c r="K12" i="18"/>
  <c r="W29" i="18"/>
  <c r="K30" i="18"/>
  <c r="M33" i="1"/>
  <c r="G36" i="1"/>
  <c r="W18" i="18"/>
  <c r="W25" i="18"/>
  <c r="I34" i="1"/>
  <c r="K24" i="18"/>
  <c r="W32" i="18"/>
  <c r="W11" i="18"/>
  <c r="W8" i="18"/>
  <c r="W15" i="18"/>
  <c r="W14" i="18"/>
  <c r="M19" i="1"/>
  <c r="E31" i="1"/>
  <c r="T15" i="18"/>
  <c r="T16" i="18"/>
  <c r="W35" i="18"/>
  <c r="W26" i="18"/>
  <c r="W30" i="18"/>
  <c r="W20" i="18"/>
  <c r="W37" i="18"/>
  <c r="W23" i="18"/>
  <c r="T23" i="18"/>
  <c r="R23" i="18" s="1"/>
  <c r="W33" i="18"/>
  <c r="W10" i="18"/>
  <c r="G27" i="1"/>
  <c r="K27" i="18"/>
  <c r="W24" i="18"/>
  <c r="L22" i="1"/>
  <c r="T20" i="18"/>
  <c r="T22" i="18"/>
  <c r="R22" i="18" s="1"/>
  <c r="T17" i="18"/>
  <c r="R17" i="18" s="1"/>
  <c r="T10" i="18"/>
  <c r="R10" i="18" s="1"/>
  <c r="T36" i="18"/>
  <c r="R36" i="18" s="1"/>
  <c r="T14" i="18"/>
  <c r="T13" i="18"/>
  <c r="R13" i="18" s="1"/>
  <c r="T37" i="18"/>
  <c r="T31" i="18"/>
  <c r="T18" i="18"/>
  <c r="R18" i="18" s="1"/>
  <c r="T25" i="18"/>
  <c r="L40" i="1"/>
  <c r="L25" i="1"/>
  <c r="W16" i="18"/>
  <c r="T11" i="18"/>
  <c r="T27" i="18"/>
  <c r="R27" i="18" s="1"/>
  <c r="L46" i="1"/>
  <c r="T29" i="18"/>
  <c r="M22" i="1"/>
  <c r="I29" i="1"/>
  <c r="T12" i="18"/>
  <c r="W12" i="18"/>
  <c r="T19" i="18"/>
  <c r="W19" i="18"/>
  <c r="T32" i="18"/>
  <c r="T24" i="18"/>
  <c r="R24" i="18" s="1"/>
  <c r="L44" i="1"/>
  <c r="T3" i="18"/>
  <c r="T35" i="18"/>
  <c r="R35" i="18" s="1"/>
  <c r="W3" i="18"/>
  <c r="T26" i="18"/>
  <c r="T21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18" i="18"/>
  <c r="K8" i="18"/>
  <c r="K22" i="18"/>
  <c r="M17" i="1"/>
  <c r="Q17" i="1"/>
  <c r="K31" i="18"/>
  <c r="K20" i="18"/>
  <c r="W9" i="18"/>
  <c r="K3" i="18"/>
  <c r="K33" i="18"/>
  <c r="K9" i="18"/>
  <c r="K10" i="18"/>
  <c r="K15" i="18"/>
  <c r="K37" i="18"/>
  <c r="K13" i="18"/>
  <c r="K35" i="18"/>
  <c r="K29" i="18"/>
  <c r="K25" i="18"/>
  <c r="K32" i="18"/>
  <c r="K17" i="18"/>
  <c r="K36" i="18"/>
  <c r="K19" i="18"/>
  <c r="K21" i="18"/>
  <c r="T9" i="18"/>
  <c r="K11" i="18"/>
  <c r="K26" i="18"/>
  <c r="K14" i="18"/>
  <c r="E4" i="19" l="1"/>
  <c r="E5" i="19"/>
  <c r="E6" i="19"/>
  <c r="E2" i="19"/>
  <c r="E3" i="19"/>
  <c r="K51" i="1"/>
  <c r="K44" i="1"/>
  <c r="H5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6" i="19"/>
  <c r="L54" i="1"/>
  <c r="G54" i="1"/>
  <c r="H54" i="1"/>
  <c r="E54" i="1"/>
  <c r="F54" i="1"/>
  <c r="Q54" i="1"/>
  <c r="P54" i="1"/>
  <c r="O54" i="1"/>
  <c r="N54" i="1"/>
  <c r="M54" i="1"/>
  <c r="I54" i="1"/>
  <c r="C7" i="17"/>
  <c r="R9" i="18"/>
  <c r="R25" i="18"/>
  <c r="R29" i="18"/>
  <c r="R21" i="18"/>
  <c r="D8" i="1"/>
  <c r="D9" i="1"/>
  <c r="D6" i="1"/>
  <c r="F6" i="19"/>
  <c r="G5" i="17"/>
  <c r="F3" i="17"/>
  <c r="K6" i="19"/>
  <c r="I3" i="17"/>
  <c r="D4" i="17"/>
  <c r="E4" i="17"/>
  <c r="F3" i="19"/>
  <c r="D7" i="17"/>
  <c r="D6" i="17"/>
  <c r="E2" i="17"/>
  <c r="F7" i="19"/>
  <c r="I7" i="17"/>
  <c r="K4" i="19"/>
  <c r="L7" i="17"/>
  <c r="N4" i="19"/>
  <c r="F5" i="19"/>
  <c r="E5" i="17"/>
  <c r="L6" i="17"/>
  <c r="N2" i="19"/>
  <c r="D2" i="17"/>
  <c r="H4" i="19"/>
  <c r="G7" i="17"/>
  <c r="I5" i="17"/>
  <c r="K5" i="19"/>
  <c r="K3" i="19"/>
  <c r="I4" i="17"/>
  <c r="L3" i="17"/>
  <c r="N6" i="19"/>
  <c r="K7" i="19"/>
  <c r="I2" i="17"/>
  <c r="D11" i="1"/>
  <c r="G3" i="17"/>
  <c r="H6" i="19"/>
  <c r="I6" i="17"/>
  <c r="K2" i="19"/>
  <c r="N5" i="19"/>
  <c r="L5" i="17"/>
  <c r="N7" i="19"/>
  <c r="L2" i="17"/>
  <c r="D5" i="17"/>
  <c r="G4" i="17"/>
  <c r="H3" i="19"/>
  <c r="D10" i="1"/>
  <c r="H2" i="19"/>
  <c r="G6" i="17"/>
  <c r="E7" i="17"/>
  <c r="F4" i="19"/>
  <c r="G2" i="17"/>
  <c r="H7" i="19"/>
  <c r="F2" i="19"/>
  <c r="E6" i="17"/>
  <c r="N3" i="19"/>
  <c r="L4" i="17"/>
  <c r="D3" i="17"/>
  <c r="M4" i="17"/>
  <c r="O3" i="19"/>
  <c r="M6" i="17"/>
  <c r="O2" i="19"/>
  <c r="O5" i="19"/>
  <c r="M5" i="17"/>
  <c r="M3" i="17"/>
  <c r="O6" i="19"/>
  <c r="M2" i="17"/>
  <c r="O7" i="19"/>
  <c r="M7" i="17"/>
  <c r="O4" i="19"/>
  <c r="P4" i="19"/>
  <c r="N7" i="17"/>
  <c r="P5" i="19"/>
  <c r="N5" i="17"/>
  <c r="P3" i="19"/>
  <c r="N4" i="17"/>
  <c r="N2" i="17"/>
  <c r="P7" i="19"/>
  <c r="N6" i="17"/>
  <c r="P2" i="19"/>
  <c r="P6" i="19"/>
  <c r="N3" i="17"/>
  <c r="M2" i="19"/>
  <c r="K6" i="17"/>
  <c r="M5" i="19"/>
  <c r="K5" i="17"/>
  <c r="M6" i="19"/>
  <c r="K3" i="17"/>
  <c r="M7" i="19"/>
  <c r="K2" i="17"/>
  <c r="M4" i="19"/>
  <c r="K7" i="17"/>
  <c r="M3" i="19"/>
  <c r="K4" i="17"/>
  <c r="J5" i="17"/>
  <c r="L5" i="19"/>
  <c r="J2" i="17"/>
  <c r="L7" i="19"/>
  <c r="J3" i="17"/>
  <c r="L6" i="19"/>
  <c r="L2" i="19"/>
  <c r="J6" i="17"/>
  <c r="J7" i="17"/>
  <c r="L4" i="19"/>
  <c r="J4" i="17"/>
  <c r="L3" i="19"/>
  <c r="R19" i="18"/>
  <c r="G4" i="19"/>
  <c r="F7" i="17"/>
  <c r="G5" i="19"/>
  <c r="F5" i="17"/>
  <c r="F2" i="17"/>
  <c r="G7" i="19"/>
  <c r="F4" i="17"/>
  <c r="G3" i="19"/>
  <c r="G2" i="19"/>
  <c r="F6" i="17"/>
  <c r="C6" i="17"/>
  <c r="C5" i="17"/>
  <c r="D2" i="6"/>
  <c r="D4" i="6"/>
  <c r="D3" i="6"/>
  <c r="H38" i="17"/>
  <c r="H34" i="17"/>
  <c r="H9" i="17"/>
  <c r="H37" i="17"/>
  <c r="H36" i="17"/>
  <c r="H35" i="17"/>
  <c r="H14" i="17"/>
  <c r="H18" i="17"/>
  <c r="H33" i="17"/>
  <c r="H28" i="17"/>
  <c r="H16" i="17"/>
  <c r="H23" i="17"/>
  <c r="H21" i="17"/>
  <c r="H20" i="17"/>
  <c r="H10" i="17"/>
  <c r="H27" i="17"/>
  <c r="H29" i="17"/>
  <c r="H25" i="17"/>
  <c r="H32" i="17"/>
  <c r="H26" i="17"/>
  <c r="H15" i="17"/>
  <c r="H12" i="17"/>
  <c r="H22" i="17"/>
  <c r="H30" i="17"/>
  <c r="H19" i="17"/>
  <c r="H17" i="17"/>
  <c r="H11" i="17"/>
  <c r="H31" i="17"/>
  <c r="H24" i="17"/>
  <c r="H13" i="17"/>
  <c r="F7" i="1" l="1"/>
  <c r="D5" i="19"/>
  <c r="J5" i="19" s="1"/>
  <c r="J2" i="18"/>
  <c r="I2" i="18" s="1"/>
  <c r="U51" i="1"/>
  <c r="J3" i="18"/>
  <c r="I3" i="18" s="1"/>
  <c r="J10" i="18"/>
  <c r="I10" i="18" s="1"/>
  <c r="J32" i="18"/>
  <c r="I32" i="18" s="1"/>
  <c r="D2" i="19"/>
  <c r="J2" i="19" s="1"/>
  <c r="K54" i="1"/>
  <c r="S54" i="1"/>
  <c r="J30" i="18"/>
  <c r="I30" i="18" s="1"/>
  <c r="J14" i="18"/>
  <c r="I14" i="18" s="1"/>
  <c r="J19" i="18"/>
  <c r="I19" i="18" s="1"/>
  <c r="J28" i="18"/>
  <c r="I28" i="18" s="1"/>
  <c r="D4" i="19"/>
  <c r="T4" i="19" s="1"/>
  <c r="J7" i="18"/>
  <c r="I7" i="18" s="1"/>
  <c r="U25" i="1"/>
  <c r="U47" i="1"/>
  <c r="J6" i="18"/>
  <c r="I6" i="18" s="1"/>
  <c r="J29" i="18"/>
  <c r="I29" i="18" s="1"/>
  <c r="J26" i="18"/>
  <c r="I26" i="18" s="1"/>
  <c r="J36" i="18"/>
  <c r="I36" i="18" s="1"/>
  <c r="J31" i="18"/>
  <c r="I31" i="18" s="1"/>
  <c r="J5" i="18"/>
  <c r="I5" i="18" s="1"/>
  <c r="J35" i="18"/>
  <c r="I35" i="18" s="1"/>
  <c r="J16" i="18"/>
  <c r="I16" i="18" s="1"/>
  <c r="J24" i="18"/>
  <c r="I24" i="18" s="1"/>
  <c r="J13" i="18"/>
  <c r="I13" i="18" s="1"/>
  <c r="J20" i="18"/>
  <c r="I20" i="18" s="1"/>
  <c r="J4" i="18"/>
  <c r="I4" i="18" s="1"/>
  <c r="J34" i="18"/>
  <c r="I34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33" i="18"/>
  <c r="I33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15" i="18"/>
  <c r="I15" i="18" s="1"/>
  <c r="J8" i="18"/>
  <c r="I8" i="18" s="1"/>
  <c r="J23" i="18"/>
  <c r="I23" i="18" s="1"/>
  <c r="J9" i="18"/>
  <c r="I9" i="18" s="1"/>
  <c r="J17" i="18"/>
  <c r="I17" i="18" s="1"/>
  <c r="J25" i="18"/>
  <c r="I25" i="18" s="1"/>
  <c r="J37" i="18"/>
  <c r="I37" i="18" s="1"/>
  <c r="J27" i="18"/>
  <c r="I27" i="18" s="1"/>
  <c r="J12" i="18"/>
  <c r="I12" i="18" s="1"/>
  <c r="J18" i="18"/>
  <c r="I18" i="18" s="1"/>
  <c r="J11" i="18"/>
  <c r="I11" i="18" s="1"/>
  <c r="J21" i="18"/>
  <c r="I21" i="18" s="1"/>
  <c r="J22" i="18"/>
  <c r="I22" i="18" s="1"/>
  <c r="P11" i="1"/>
  <c r="G11" i="1"/>
  <c r="C3" i="17"/>
  <c r="H3" i="17" s="1"/>
  <c r="D6" i="19"/>
  <c r="C4" i="17"/>
  <c r="H4" i="17" s="1"/>
  <c r="D3" i="19"/>
  <c r="C2" i="17"/>
  <c r="H2" i="17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H5" i="17"/>
  <c r="H6" i="17"/>
  <c r="H7" i="17"/>
  <c r="O5" i="17"/>
  <c r="M11" i="1"/>
  <c r="O2" i="17"/>
  <c r="O3" i="17"/>
  <c r="M10" i="1"/>
  <c r="H11" i="1"/>
  <c r="N9" i="1"/>
  <c r="N8" i="1"/>
  <c r="N11" i="1"/>
  <c r="M8" i="1"/>
  <c r="R3" i="19"/>
  <c r="H7" i="1"/>
  <c r="H8" i="1"/>
  <c r="M7" i="1"/>
  <c r="O7" i="17"/>
  <c r="R6" i="19"/>
  <c r="O6" i="17"/>
  <c r="N10" i="1"/>
  <c r="N6" i="1"/>
  <c r="N7" i="1"/>
  <c r="R4" i="19"/>
  <c r="R2" i="19"/>
  <c r="R5" i="19"/>
  <c r="R7" i="19"/>
  <c r="H9" i="1"/>
  <c r="H10" i="1"/>
  <c r="H45" i="17"/>
  <c r="P38" i="17"/>
  <c r="O9" i="17"/>
  <c r="P37" i="17"/>
  <c r="P35" i="17"/>
  <c r="O4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S31" i="18" l="1"/>
  <c r="R31" i="18" s="1"/>
  <c r="S20" i="18"/>
  <c r="R20" i="18" s="1"/>
  <c r="S15" i="18"/>
  <c r="R15" i="18" s="1"/>
  <c r="S34" i="18"/>
  <c r="R34" i="18" s="1"/>
  <c r="S33" i="18"/>
  <c r="R33" i="18" s="1"/>
  <c r="S7" i="18"/>
  <c r="R7" i="18" s="1"/>
  <c r="S28" i="18"/>
  <c r="R28" i="18" s="1"/>
  <c r="S37" i="18"/>
  <c r="R37" i="18" s="1"/>
  <c r="S11" i="18"/>
  <c r="R11" i="18" s="1"/>
  <c r="S3" i="18"/>
  <c r="R3" i="18" s="1"/>
  <c r="T5" i="19"/>
  <c r="S12" i="18"/>
  <c r="R12" i="18" s="1"/>
  <c r="S32" i="18"/>
  <c r="R32" i="18" s="1"/>
  <c r="V52" i="1"/>
  <c r="V51" i="1"/>
  <c r="T2" i="19"/>
  <c r="V22" i="18"/>
  <c r="U22" i="18" s="1"/>
  <c r="J4" i="19"/>
  <c r="I4" i="19" s="1"/>
  <c r="V29" i="1"/>
  <c r="V5" i="18"/>
  <c r="U5" i="18" s="1"/>
  <c r="V2" i="18"/>
  <c r="U2" i="18" s="1"/>
  <c r="V29" i="18"/>
  <c r="U29" i="18" s="1"/>
  <c r="V40" i="1"/>
  <c r="V26" i="1"/>
  <c r="V48" i="1"/>
  <c r="S16" i="18"/>
  <c r="R16" i="18" s="1"/>
  <c r="S14" i="18"/>
  <c r="R14" i="18" s="1"/>
  <c r="O45" i="17"/>
  <c r="V17" i="18"/>
  <c r="U17" i="18" s="1"/>
  <c r="V47" i="1"/>
  <c r="V27" i="18"/>
  <c r="U27" i="18" s="1"/>
  <c r="V36" i="18"/>
  <c r="U36" i="18" s="1"/>
  <c r="V13" i="18"/>
  <c r="U13" i="18" s="1"/>
  <c r="V19" i="18"/>
  <c r="U19" i="18" s="1"/>
  <c r="V46" i="1"/>
  <c r="V4" i="18"/>
  <c r="U4" i="18" s="1"/>
  <c r="V24" i="18"/>
  <c r="U24" i="18" s="1"/>
  <c r="V31" i="18"/>
  <c r="U31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8" i="18"/>
  <c r="U8" i="18" s="1"/>
  <c r="V10" i="18"/>
  <c r="U10" i="18" s="1"/>
  <c r="V23" i="18"/>
  <c r="U23" i="18" s="1"/>
  <c r="V25" i="18"/>
  <c r="U25" i="18" s="1"/>
  <c r="J23" i="1"/>
  <c r="V18" i="18"/>
  <c r="U18" i="18" s="1"/>
  <c r="V9" i="18"/>
  <c r="U9" i="18" s="1"/>
  <c r="V6" i="18"/>
  <c r="U6" i="18" s="1"/>
  <c r="V30" i="18"/>
  <c r="U30" i="18" s="1"/>
  <c r="V35" i="18"/>
  <c r="U35" i="18" s="1"/>
  <c r="J27" i="1"/>
  <c r="J39" i="1"/>
  <c r="J40" i="1"/>
  <c r="J35" i="1"/>
  <c r="J42" i="1"/>
  <c r="J22" i="1"/>
  <c r="J24" i="1"/>
  <c r="J41" i="1"/>
  <c r="J19" i="1"/>
  <c r="R30" i="18"/>
  <c r="R26" i="18"/>
  <c r="R25" i="1" s="1"/>
  <c r="J18" i="1"/>
  <c r="J43" i="1"/>
  <c r="J32" i="1"/>
  <c r="J25" i="1"/>
  <c r="J17" i="1"/>
  <c r="E10" i="1"/>
  <c r="K10" i="1" s="1"/>
  <c r="E11" i="1"/>
  <c r="K11" i="1" s="1"/>
  <c r="Q3" i="19"/>
  <c r="Q13" i="1"/>
  <c r="F13" i="1"/>
  <c r="I13" i="1"/>
  <c r="O13" i="1"/>
  <c r="P13" i="1"/>
  <c r="G13" i="1"/>
  <c r="E9" i="1"/>
  <c r="K9" i="1" s="1"/>
  <c r="L13" i="1"/>
  <c r="Q2" i="19"/>
  <c r="P5" i="17"/>
  <c r="P2" i="17"/>
  <c r="P6" i="17"/>
  <c r="P7" i="17"/>
  <c r="S4" i="19" s="1"/>
  <c r="P3" i="17"/>
  <c r="M13" i="1"/>
  <c r="Q5" i="19"/>
  <c r="H13" i="1"/>
  <c r="I2" i="19"/>
  <c r="N13" i="1"/>
  <c r="Q7" i="19"/>
  <c r="Q4" i="19"/>
  <c r="E6" i="1"/>
  <c r="K6" i="1" s="1"/>
  <c r="J3" i="19"/>
  <c r="T3" i="19"/>
  <c r="E7" i="1"/>
  <c r="K7" i="1" s="1"/>
  <c r="T6" i="19"/>
  <c r="E8" i="1"/>
  <c r="K8" i="1" s="1"/>
  <c r="J6" i="19"/>
  <c r="J7" i="19"/>
  <c r="T7" i="19"/>
  <c r="I5" i="19"/>
  <c r="P9" i="17"/>
  <c r="V16" i="18" s="1"/>
  <c r="U16" i="18" s="1"/>
  <c r="J29" i="1"/>
  <c r="J37" i="1"/>
  <c r="R46" i="1"/>
  <c r="J31" i="1"/>
  <c r="J26" i="1"/>
  <c r="J28" i="1"/>
  <c r="P4" i="17"/>
  <c r="Q6" i="19"/>
  <c r="J38" i="1"/>
  <c r="J20" i="1"/>
  <c r="J30" i="1"/>
  <c r="J44" i="1"/>
  <c r="J34" i="1"/>
  <c r="J21" i="1"/>
  <c r="J33" i="1"/>
  <c r="J36" i="1"/>
  <c r="V20" i="18" l="1"/>
  <c r="U20" i="18" s="1"/>
  <c r="V15" i="18"/>
  <c r="U15" i="18" s="1"/>
  <c r="R41" i="1"/>
  <c r="R26" i="1"/>
  <c r="V7" i="18"/>
  <c r="U7" i="18" s="1"/>
  <c r="V33" i="18"/>
  <c r="U33" i="18" s="1"/>
  <c r="R37" i="1"/>
  <c r="R19" i="1"/>
  <c r="R36" i="1"/>
  <c r="R38" i="1"/>
  <c r="V37" i="18"/>
  <c r="U37" i="18" s="1"/>
  <c r="R29" i="1"/>
  <c r="V3" i="18"/>
  <c r="U3" i="18" s="1"/>
  <c r="V11" i="18"/>
  <c r="U11" i="18" s="1"/>
  <c r="S5" i="19"/>
  <c r="V32" i="18"/>
  <c r="U32" i="18" s="1"/>
  <c r="V28" i="18"/>
  <c r="U28" i="18" s="1"/>
  <c r="V12" i="18"/>
  <c r="U12" i="18" s="1"/>
  <c r="S2" i="19"/>
  <c r="V26" i="18"/>
  <c r="U26" i="18" s="1"/>
  <c r="V21" i="18"/>
  <c r="U21" i="18" s="1"/>
  <c r="J54" i="1"/>
  <c r="V34" i="18"/>
  <c r="U34" i="18" s="1"/>
  <c r="U9" i="1"/>
  <c r="V14" i="18"/>
  <c r="U14" i="18" s="1"/>
  <c r="P45" i="17"/>
  <c r="K13" i="1"/>
  <c r="U10" i="1"/>
  <c r="U7" i="1"/>
  <c r="U11" i="1"/>
  <c r="U8" i="1"/>
  <c r="U6" i="1"/>
  <c r="R24" i="1"/>
  <c r="R32" i="1"/>
  <c r="R30" i="1"/>
  <c r="R17" i="1"/>
  <c r="R35" i="1"/>
  <c r="R18" i="1"/>
  <c r="R43" i="1"/>
  <c r="R23" i="1"/>
  <c r="R6" i="1"/>
  <c r="R42" i="1"/>
  <c r="R10" i="1"/>
  <c r="R9" i="1"/>
  <c r="S3" i="19"/>
  <c r="R11" i="1"/>
  <c r="R7" i="1"/>
  <c r="S13" i="1"/>
  <c r="S7" i="19"/>
  <c r="S6" i="19"/>
  <c r="I6" i="19"/>
  <c r="I3" i="19"/>
  <c r="I7" i="19"/>
  <c r="E13" i="1"/>
  <c r="R8" i="1"/>
  <c r="T32" i="1" l="1"/>
  <c r="T21" i="1"/>
  <c r="T43" i="1"/>
  <c r="T36" i="1"/>
  <c r="T42" i="1"/>
  <c r="T31" i="1"/>
  <c r="T24" i="1"/>
  <c r="T29" i="1"/>
  <c r="T37" i="1"/>
  <c r="T34" i="1"/>
  <c r="T44" i="1"/>
  <c r="R54" i="1"/>
  <c r="T38" i="1"/>
  <c r="T11" i="1"/>
  <c r="T20" i="1"/>
  <c r="T28" i="1"/>
  <c r="T30" i="1"/>
  <c r="T35" i="1"/>
  <c r="T18" i="1"/>
  <c r="T9" i="1"/>
  <c r="T22" i="1"/>
  <c r="J6" i="1"/>
  <c r="T26" i="1"/>
  <c r="T6" i="1"/>
  <c r="T41" i="1"/>
  <c r="V11" i="1"/>
  <c r="V10" i="1"/>
  <c r="J10" i="1"/>
  <c r="T39" i="1"/>
  <c r="T40" i="1"/>
  <c r="T10" i="1"/>
  <c r="T23" i="1"/>
  <c r="T19" i="1"/>
  <c r="T17" i="1"/>
  <c r="R13" i="1"/>
  <c r="V8" i="1"/>
  <c r="V9" i="1"/>
  <c r="V7" i="1"/>
  <c r="J11" i="1"/>
  <c r="J9" i="1"/>
  <c r="T27" i="1"/>
  <c r="J7" i="1"/>
  <c r="T8" i="1"/>
  <c r="T7" i="1"/>
  <c r="J8" i="1"/>
  <c r="U13" i="1"/>
  <c r="T25" i="1"/>
  <c r="T33" i="1"/>
  <c r="T54" i="1" l="1"/>
  <c r="J13" i="1"/>
  <c r="T13" i="1"/>
</calcChain>
</file>

<file path=xl/sharedStrings.xml><?xml version="1.0" encoding="utf-8"?>
<sst xmlns="http://schemas.openxmlformats.org/spreadsheetml/2006/main" count="656" uniqueCount="136">
  <si>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</si>
  <si>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</si>
  <si>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</si>
  <si>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</si>
  <si>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</si>
  <si>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</si>
  <si>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</si>
  <si>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</si>
  <si>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</si>
  <si>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</si>
  <si>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</si>
  <si>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</si>
  <si>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</si>
  <si>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</si>
  <si>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</si>
  <si>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</si>
  <si>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</si>
  <si>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</si>
  <si>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</si>
  <si>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</si>
  <si>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</si>
  <si>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</si>
  <si>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</si>
  <si>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</si>
  <si>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</si>
  <si>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</si>
  <si>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2019/2020</t>
  </si>
  <si>
    <t>2020/2021</t>
  </si>
  <si>
    <t>2021/2022</t>
  </si>
  <si>
    <t>2022/2023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</si>
  <si>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</si>
  <si>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</si>
  <si>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</si>
  <si>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</si>
  <si>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</si>
  <si>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</si>
  <si>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</si>
  <si>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x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</si>
  <si>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</si>
  <si>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</si>
  <si>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</si>
  <si>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</si>
  <si>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</si>
  <si>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</si>
  <si>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</si>
  <si>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</si>
  <si>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</si>
  <si>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</si>
  <si>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</si>
  <si>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</si>
  <si>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</si>
  <si>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</si>
  <si>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 xml:space="preserve">   </t>
  </si>
  <si>
    <t>Verein / Gruppe</t>
  </si>
  <si>
    <t>Geburtsdatum</t>
  </si>
  <si>
    <t>Schütze 6</t>
  </si>
  <si>
    <t>Schütze 12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</si>
  <si>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</si>
  <si>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</si>
  <si>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</si>
  <si>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</si>
  <si>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</si>
  <si>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</si>
  <si>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</si>
  <si>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</si>
  <si>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</si>
  <si>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</si>
  <si>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Börgerwald</t>
  </si>
  <si>
    <t>Börgerwald I</t>
  </si>
  <si>
    <t>Breddenberg II</t>
  </si>
  <si>
    <t>Esterwegen IV</t>
  </si>
  <si>
    <t>Sögel I</t>
  </si>
  <si>
    <t>Breddenberg I</t>
  </si>
  <si>
    <t>Lahn II</t>
  </si>
  <si>
    <t>Breddenberg</t>
  </si>
  <si>
    <t>Esterwegen</t>
  </si>
  <si>
    <t>Sögel</t>
  </si>
  <si>
    <t>Lahn</t>
  </si>
  <si>
    <t>04.09.</t>
  </si>
  <si>
    <t>18.09.</t>
  </si>
  <si>
    <t>02.10.</t>
  </si>
  <si>
    <t>16.10.</t>
  </si>
  <si>
    <t>30.10.</t>
  </si>
  <si>
    <t>27.11.</t>
  </si>
  <si>
    <t>15.01.</t>
  </si>
  <si>
    <t>29.01.</t>
  </si>
  <si>
    <t>12.02.</t>
  </si>
  <si>
    <t>26.02.</t>
  </si>
  <si>
    <t>12.03.</t>
  </si>
  <si>
    <t>26.03.</t>
  </si>
  <si>
    <t>Sievers</t>
  </si>
  <si>
    <t>01738514634</t>
  </si>
  <si>
    <t>Katrin Sievers</t>
  </si>
  <si>
    <t>Anette Sievers</t>
  </si>
  <si>
    <t>Beate Grote</t>
  </si>
  <si>
    <t>Tanja Rensen</t>
  </si>
  <si>
    <t>Marina Walker</t>
  </si>
  <si>
    <t>Annette Landmann</t>
  </si>
  <si>
    <t>Tanja Stindt</t>
  </si>
  <si>
    <t>Irene Jansen</t>
  </si>
  <si>
    <t>Kerstin Thien</t>
  </si>
  <si>
    <t>Ulla Markus</t>
  </si>
  <si>
    <t>Johanna Kassens</t>
  </si>
  <si>
    <t>Marianne Lindemann</t>
  </si>
  <si>
    <t>Anke Rave</t>
  </si>
  <si>
    <t>Sarah Lindemann</t>
  </si>
  <si>
    <t>Karin Ortmann</t>
  </si>
  <si>
    <t>Jana Jansen</t>
  </si>
  <si>
    <t>Thea Jansen</t>
  </si>
  <si>
    <t>Michaela Tharner</t>
  </si>
  <si>
    <t>Monika Hegemann</t>
  </si>
  <si>
    <t>Irmgard Rolfes</t>
  </si>
  <si>
    <t>Schütze 23</t>
  </si>
  <si>
    <t>Schütze 24</t>
  </si>
  <si>
    <t>Maria Günther</t>
  </si>
  <si>
    <t>Thekla Bruns</t>
  </si>
  <si>
    <t>Anette Hanenkamp</t>
  </si>
  <si>
    <t>Leni Hanenkamp</t>
  </si>
  <si>
    <t>Marlies Olliges</t>
  </si>
  <si>
    <t>Christiane Banedt</t>
  </si>
  <si>
    <t>Claudia Flint</t>
  </si>
  <si>
    <t>Maria Rawe</t>
  </si>
  <si>
    <t>Beate Menke</t>
  </si>
  <si>
    <t>Schütze 35</t>
  </si>
  <si>
    <t>Schütze 36</t>
  </si>
  <si>
    <t>Landmann</t>
  </si>
  <si>
    <t>05954/938483</t>
  </si>
  <si>
    <t>01754962303</t>
  </si>
  <si>
    <t>Johanna Kassens, Sarah Lindemann</t>
  </si>
  <si>
    <t>05952/3662</t>
  </si>
  <si>
    <t>Anette Hanekamp</t>
  </si>
  <si>
    <t>05954/990400</t>
  </si>
  <si>
    <t>05951994558</t>
  </si>
  <si>
    <t>Rave</t>
  </si>
  <si>
    <t>I. Rolfes</t>
  </si>
  <si>
    <t>Maria Günher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</si>
</sst>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&quot;-&quot;??\ _€_-;_-@_-"/>
  </numFmts>
  <fonts count="2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21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</cellStyleXfs>
  <cellXfs count="207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5" fontId="8" fillId="3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165" fontId="8" fillId="2" borderId="4" xfId="0" applyNumberFormat="1" applyFont="1" applyFill="1" applyBorder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7" fillId="2" borderId="4" xfId="0" applyFont="1" applyFill="1" applyBorder="1" applyAlignment="1" applyProtection="1">
      <alignment horizontal="left" vertical="center"/>
    </xf>
    <xf numFmtId="0" fontId="7" fillId="2" borderId="4" xfId="0" applyNumberFormat="1" applyFont="1" applyFill="1" applyBorder="1" applyAlignment="1" applyProtection="1">
      <alignment horizontal="left" vertical="center"/>
    </xf>
    <xf numFmtId="164" fontId="7" fillId="2" borderId="4" xfId="0" applyNumberFormat="1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164" fontId="7" fillId="2" borderId="4" xfId="0" applyNumberFormat="1" applyFont="1" applyFill="1" applyBorder="1" applyAlignment="1" applyProtection="1">
      <alignment horizontal="center"/>
    </xf>
    <xf numFmtId="0" fontId="7" fillId="2" borderId="4" xfId="0" applyFont="1" applyFill="1" applyBorder="1" applyAlignment="1" applyProtection="1">
      <alignment horizontal="center" vertical="center"/>
    </xf>
    <xf numFmtId="165" fontId="7" fillId="2" borderId="5" xfId="0" applyNumberFormat="1" applyFont="1" applyFill="1" applyBorder="1" applyAlignment="1" applyProtection="1">
      <alignment horizontal="center"/>
    </xf>
    <xf numFmtId="165" fontId="7" fillId="2" borderId="4" xfId="0" applyNumberFormat="1" applyFont="1" applyFill="1" applyBorder="1" applyAlignment="1" applyProtection="1">
      <alignment horizont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 applyProtection="1">
      <alignment horizontal="center" vertical="center"/>
    </xf>
    <xf numFmtId="49" fontId="7" fillId="2" borderId="3" xfId="0" applyNumberFormat="1" applyFont="1" applyFill="1" applyBorder="1" applyAlignment="1" applyProtection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 applyProtection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 applyProtection="1">
      <alignment horizontal="center"/>
    </xf>
    <xf numFmtId="49" fontId="7" fillId="2" borderId="3" xfId="0" applyNumberFormat="1" applyFont="1" applyFill="1" applyBorder="1" applyAlignment="1" applyProtection="1">
      <alignment horizont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 applyProtection="1">
      <alignment horizontal="left" vertical="center"/>
    </xf>
    <xf numFmtId="0" fontId="7" fillId="2" borderId="4" xfId="0" applyNumberFormat="1" applyFont="1" applyFill="1" applyBorder="1" applyAlignment="1" applyProtection="1">
      <alignment horizontal="left" vertical="center"/>
    </xf>
  </cellXfs>
  <cellStyles count="521">
    <cellStyle name="Komma" xfId="1" builtinId="3"/>
    <cellStyle name="Komma 10" xfId="131" xr:uid="{00000000-0005-0000-0000-0000B0000000}"/>
    <cellStyle name="Komma 10 2" xfId="391" xr:uid="{00000000-0005-0000-0000-0000B0000000}"/>
    <cellStyle name="Komma 11" xfId="261" xr:uid="{00000000-0005-0000-0000-000032010000}"/>
    <cellStyle name="Komma 2" xfId="3" xr:uid="{00000000-0005-0000-0000-00002F000000}"/>
    <cellStyle name="Komma 2 2" xfId="5" xr:uid="{00000000-0005-0000-0000-000001000000}"/>
    <cellStyle name="Komma 2 2 2" xfId="9" xr:uid="{00000000-0005-0000-0000-000001000000}"/>
    <cellStyle name="Komma 2 2 2 2" xfId="17" xr:uid="{00000000-0005-0000-0000-000001000000}"/>
    <cellStyle name="Komma 2 2 2 2 2" xfId="33" xr:uid="{00000000-0005-0000-0000-000004000000}"/>
    <cellStyle name="Komma 2 2 2 2 2 2" xfId="65" xr:uid="{00000000-0005-0000-0000-000004000000}"/>
    <cellStyle name="Komma 2 2 2 2 2 2 2" xfId="130" xr:uid="{00000000-0005-0000-0000-000006000000}"/>
    <cellStyle name="Komma 2 2 2 2 2 2 2 2" xfId="260" xr:uid="{00000000-0005-0000-0000-000006000000}"/>
    <cellStyle name="Komma 2 2 2 2 2 2 2 2 2" xfId="520" xr:uid="{00000000-0005-0000-0000-000006000000}"/>
    <cellStyle name="Komma 2 2 2 2 2 2 2 3" xfId="390" xr:uid="{00000000-0005-0000-0000-000006000000}"/>
    <cellStyle name="Komma 2 2 2 2 2 2 3" xfId="195" xr:uid="{00000000-0005-0000-0000-000004000000}"/>
    <cellStyle name="Komma 2 2 2 2 2 2 3 2" xfId="455" xr:uid="{00000000-0005-0000-0000-000004000000}"/>
    <cellStyle name="Komma 2 2 2 2 2 2 4" xfId="325" xr:uid="{00000000-0005-0000-0000-000004000000}"/>
    <cellStyle name="Komma 2 2 2 2 2 3" xfId="98" xr:uid="{00000000-0005-0000-0000-000005000000}"/>
    <cellStyle name="Komma 2 2 2 2 2 3 2" xfId="228" xr:uid="{00000000-0005-0000-0000-000005000000}"/>
    <cellStyle name="Komma 2 2 2 2 2 3 2 2" xfId="488" xr:uid="{00000000-0005-0000-0000-000005000000}"/>
    <cellStyle name="Komma 2 2 2 2 2 3 3" xfId="358" xr:uid="{00000000-0005-0000-0000-000005000000}"/>
    <cellStyle name="Komma 2 2 2 2 2 4" xfId="163" xr:uid="{00000000-0005-0000-0000-000004000000}"/>
    <cellStyle name="Komma 2 2 2 2 2 4 2" xfId="423" xr:uid="{00000000-0005-0000-0000-000004000000}"/>
    <cellStyle name="Komma 2 2 2 2 2 5" xfId="293" xr:uid="{00000000-0005-0000-0000-000004000000}"/>
    <cellStyle name="Komma 2 2 2 2 3" xfId="49" xr:uid="{00000000-0005-0000-0000-000001000000}"/>
    <cellStyle name="Komma 2 2 2 2 3 2" xfId="114" xr:uid="{00000000-0005-0000-0000-000007000000}"/>
    <cellStyle name="Komma 2 2 2 2 3 2 2" xfId="244" xr:uid="{00000000-0005-0000-0000-000007000000}"/>
    <cellStyle name="Komma 2 2 2 2 3 2 2 2" xfId="504" xr:uid="{00000000-0005-0000-0000-000007000000}"/>
    <cellStyle name="Komma 2 2 2 2 3 2 3" xfId="374" xr:uid="{00000000-0005-0000-0000-000007000000}"/>
    <cellStyle name="Komma 2 2 2 2 3 3" xfId="179" xr:uid="{00000000-0005-0000-0000-000001000000}"/>
    <cellStyle name="Komma 2 2 2 2 3 3 2" xfId="439" xr:uid="{00000000-0005-0000-0000-000001000000}"/>
    <cellStyle name="Komma 2 2 2 2 3 4" xfId="309" xr:uid="{00000000-0005-0000-0000-000001000000}"/>
    <cellStyle name="Komma 2 2 2 2 4" xfId="82" xr:uid="{00000000-0005-0000-0000-000004000000}"/>
    <cellStyle name="Komma 2 2 2 2 4 2" xfId="212" xr:uid="{00000000-0005-0000-0000-000004000000}"/>
    <cellStyle name="Komma 2 2 2 2 4 2 2" xfId="472" xr:uid="{00000000-0005-0000-0000-000004000000}"/>
    <cellStyle name="Komma 2 2 2 2 4 3" xfId="342" xr:uid="{00000000-0005-0000-0000-000004000000}"/>
    <cellStyle name="Komma 2 2 2 2 5" xfId="147" xr:uid="{00000000-0005-0000-0000-000001000000}"/>
    <cellStyle name="Komma 2 2 2 2 5 2" xfId="407" xr:uid="{00000000-0005-0000-0000-000001000000}"/>
    <cellStyle name="Komma 2 2 2 2 6" xfId="277" xr:uid="{00000000-0005-0000-0000-000001000000}"/>
    <cellStyle name="Komma 2 2 2 3" xfId="25" xr:uid="{00000000-0005-0000-0000-000003000000}"/>
    <cellStyle name="Komma 2 2 2 3 2" xfId="57" xr:uid="{00000000-0005-0000-0000-000003000000}"/>
    <cellStyle name="Komma 2 2 2 3 2 2" xfId="122" xr:uid="{00000000-0005-0000-0000-000009000000}"/>
    <cellStyle name="Komma 2 2 2 3 2 2 2" xfId="252" xr:uid="{00000000-0005-0000-0000-000009000000}"/>
    <cellStyle name="Komma 2 2 2 3 2 2 2 2" xfId="512" xr:uid="{00000000-0005-0000-0000-000009000000}"/>
    <cellStyle name="Komma 2 2 2 3 2 2 3" xfId="382" xr:uid="{00000000-0005-0000-0000-000009000000}"/>
    <cellStyle name="Komma 2 2 2 3 2 3" xfId="187" xr:uid="{00000000-0005-0000-0000-000003000000}"/>
    <cellStyle name="Komma 2 2 2 3 2 3 2" xfId="447" xr:uid="{00000000-0005-0000-0000-000003000000}"/>
    <cellStyle name="Komma 2 2 2 3 2 4" xfId="317" xr:uid="{00000000-0005-0000-0000-000003000000}"/>
    <cellStyle name="Komma 2 2 2 3 3" xfId="90" xr:uid="{00000000-0005-0000-0000-000008000000}"/>
    <cellStyle name="Komma 2 2 2 3 3 2" xfId="220" xr:uid="{00000000-0005-0000-0000-000008000000}"/>
    <cellStyle name="Komma 2 2 2 3 3 2 2" xfId="480" xr:uid="{00000000-0005-0000-0000-000008000000}"/>
    <cellStyle name="Komma 2 2 2 3 3 3" xfId="350" xr:uid="{00000000-0005-0000-0000-000008000000}"/>
    <cellStyle name="Komma 2 2 2 3 4" xfId="155" xr:uid="{00000000-0005-0000-0000-000003000000}"/>
    <cellStyle name="Komma 2 2 2 3 4 2" xfId="415" xr:uid="{00000000-0005-0000-0000-000003000000}"/>
    <cellStyle name="Komma 2 2 2 3 5" xfId="285" xr:uid="{00000000-0005-0000-0000-000003000000}"/>
    <cellStyle name="Komma 2 2 2 4" xfId="41" xr:uid="{00000000-0005-0000-0000-000001000000}"/>
    <cellStyle name="Komma 2 2 2 4 2" xfId="106" xr:uid="{00000000-0005-0000-0000-00000A000000}"/>
    <cellStyle name="Komma 2 2 2 4 2 2" xfId="236" xr:uid="{00000000-0005-0000-0000-00000A000000}"/>
    <cellStyle name="Komma 2 2 2 4 2 2 2" xfId="496" xr:uid="{00000000-0005-0000-0000-00000A000000}"/>
    <cellStyle name="Komma 2 2 2 4 2 3" xfId="366" xr:uid="{00000000-0005-0000-0000-00000A000000}"/>
    <cellStyle name="Komma 2 2 2 4 3" xfId="171" xr:uid="{00000000-0005-0000-0000-000001000000}"/>
    <cellStyle name="Komma 2 2 2 4 3 2" xfId="431" xr:uid="{00000000-0005-0000-0000-000001000000}"/>
    <cellStyle name="Komma 2 2 2 4 4" xfId="301" xr:uid="{00000000-0005-0000-0000-000001000000}"/>
    <cellStyle name="Komma 2 2 2 5" xfId="74" xr:uid="{00000000-0005-0000-0000-000003000000}"/>
    <cellStyle name="Komma 2 2 2 5 2" xfId="204" xr:uid="{00000000-0005-0000-0000-000003000000}"/>
    <cellStyle name="Komma 2 2 2 5 2 2" xfId="464" xr:uid="{00000000-0005-0000-0000-000003000000}"/>
    <cellStyle name="Komma 2 2 2 5 3" xfId="334" xr:uid="{00000000-0005-0000-0000-000003000000}"/>
    <cellStyle name="Komma 2 2 2 6" xfId="139" xr:uid="{00000000-0005-0000-0000-000001000000}"/>
    <cellStyle name="Komma 2 2 2 6 2" xfId="399" xr:uid="{00000000-0005-0000-0000-000001000000}"/>
    <cellStyle name="Komma 2 2 2 7" xfId="269" xr:uid="{00000000-0005-0000-0000-000001000000}"/>
    <cellStyle name="Komma 2 2 3" xfId="13" xr:uid="{00000000-0005-0000-0000-000001000000}"/>
    <cellStyle name="Komma 2 2 3 2" xfId="29" xr:uid="{00000000-0005-0000-0000-000005000000}"/>
    <cellStyle name="Komma 2 2 3 2 2" xfId="61" xr:uid="{00000000-0005-0000-0000-000005000000}"/>
    <cellStyle name="Komma 2 2 3 2 2 2" xfId="126" xr:uid="{00000000-0005-0000-0000-00000D000000}"/>
    <cellStyle name="Komma 2 2 3 2 2 2 2" xfId="256" xr:uid="{00000000-0005-0000-0000-00000D000000}"/>
    <cellStyle name="Komma 2 2 3 2 2 2 2 2" xfId="516" xr:uid="{00000000-0005-0000-0000-00000D000000}"/>
    <cellStyle name="Komma 2 2 3 2 2 2 3" xfId="386" xr:uid="{00000000-0005-0000-0000-00000D000000}"/>
    <cellStyle name="Komma 2 2 3 2 2 3" xfId="191" xr:uid="{00000000-0005-0000-0000-000005000000}"/>
    <cellStyle name="Komma 2 2 3 2 2 3 2" xfId="451" xr:uid="{00000000-0005-0000-0000-000005000000}"/>
    <cellStyle name="Komma 2 2 3 2 2 4" xfId="321" xr:uid="{00000000-0005-0000-0000-000005000000}"/>
    <cellStyle name="Komma 2 2 3 2 3" xfId="94" xr:uid="{00000000-0005-0000-0000-00000C000000}"/>
    <cellStyle name="Komma 2 2 3 2 3 2" xfId="224" xr:uid="{00000000-0005-0000-0000-00000C000000}"/>
    <cellStyle name="Komma 2 2 3 2 3 2 2" xfId="484" xr:uid="{00000000-0005-0000-0000-00000C000000}"/>
    <cellStyle name="Komma 2 2 3 2 3 3" xfId="354" xr:uid="{00000000-0005-0000-0000-00000C000000}"/>
    <cellStyle name="Komma 2 2 3 2 4" xfId="159" xr:uid="{00000000-0005-0000-0000-000005000000}"/>
    <cellStyle name="Komma 2 2 3 2 4 2" xfId="419" xr:uid="{00000000-0005-0000-0000-000005000000}"/>
    <cellStyle name="Komma 2 2 3 2 5" xfId="289" xr:uid="{00000000-0005-0000-0000-000005000000}"/>
    <cellStyle name="Komma 2 2 3 3" xfId="45" xr:uid="{00000000-0005-0000-0000-000001000000}"/>
    <cellStyle name="Komma 2 2 3 3 2" xfId="110" xr:uid="{00000000-0005-0000-0000-00000E000000}"/>
    <cellStyle name="Komma 2 2 3 3 2 2" xfId="240" xr:uid="{00000000-0005-0000-0000-00000E000000}"/>
    <cellStyle name="Komma 2 2 3 3 2 2 2" xfId="500" xr:uid="{00000000-0005-0000-0000-00000E000000}"/>
    <cellStyle name="Komma 2 2 3 3 2 3" xfId="370" xr:uid="{00000000-0005-0000-0000-00000E000000}"/>
    <cellStyle name="Komma 2 2 3 3 3" xfId="175" xr:uid="{00000000-0005-0000-0000-000001000000}"/>
    <cellStyle name="Komma 2 2 3 3 3 2" xfId="435" xr:uid="{00000000-0005-0000-0000-000001000000}"/>
    <cellStyle name="Komma 2 2 3 3 4" xfId="305" xr:uid="{00000000-0005-0000-0000-000001000000}"/>
    <cellStyle name="Komma 2 2 3 4" xfId="78" xr:uid="{00000000-0005-0000-0000-00000B000000}"/>
    <cellStyle name="Komma 2 2 3 4 2" xfId="208" xr:uid="{00000000-0005-0000-0000-00000B000000}"/>
    <cellStyle name="Komma 2 2 3 4 2 2" xfId="468" xr:uid="{00000000-0005-0000-0000-00000B000000}"/>
    <cellStyle name="Komma 2 2 3 4 3" xfId="338" xr:uid="{00000000-0005-0000-0000-00000B000000}"/>
    <cellStyle name="Komma 2 2 3 5" xfId="143" xr:uid="{00000000-0005-0000-0000-000001000000}"/>
    <cellStyle name="Komma 2 2 3 5 2" xfId="403" xr:uid="{00000000-0005-0000-0000-000001000000}"/>
    <cellStyle name="Komma 2 2 3 6" xfId="273" xr:uid="{00000000-0005-0000-0000-000001000000}"/>
    <cellStyle name="Komma 2 2 4" xfId="21" xr:uid="{00000000-0005-0000-0000-000002000000}"/>
    <cellStyle name="Komma 2 2 4 2" xfId="53" xr:uid="{00000000-0005-0000-0000-000002000000}"/>
    <cellStyle name="Komma 2 2 4 2 2" xfId="118" xr:uid="{00000000-0005-0000-0000-000010000000}"/>
    <cellStyle name="Komma 2 2 4 2 2 2" xfId="248" xr:uid="{00000000-0005-0000-0000-000010000000}"/>
    <cellStyle name="Komma 2 2 4 2 2 2 2" xfId="508" xr:uid="{00000000-0005-0000-0000-000010000000}"/>
    <cellStyle name="Komma 2 2 4 2 2 3" xfId="378" xr:uid="{00000000-0005-0000-0000-000010000000}"/>
    <cellStyle name="Komma 2 2 4 2 3" xfId="183" xr:uid="{00000000-0005-0000-0000-000002000000}"/>
    <cellStyle name="Komma 2 2 4 2 3 2" xfId="443" xr:uid="{00000000-0005-0000-0000-000002000000}"/>
    <cellStyle name="Komma 2 2 4 2 4" xfId="313" xr:uid="{00000000-0005-0000-0000-000002000000}"/>
    <cellStyle name="Komma 2 2 4 3" xfId="86" xr:uid="{00000000-0005-0000-0000-00000F000000}"/>
    <cellStyle name="Komma 2 2 4 3 2" xfId="216" xr:uid="{00000000-0005-0000-0000-00000F000000}"/>
    <cellStyle name="Komma 2 2 4 3 2 2" xfId="476" xr:uid="{00000000-0005-0000-0000-00000F000000}"/>
    <cellStyle name="Komma 2 2 4 3 3" xfId="346" xr:uid="{00000000-0005-0000-0000-00000F000000}"/>
    <cellStyle name="Komma 2 2 4 4" xfId="151" xr:uid="{00000000-0005-0000-0000-000002000000}"/>
    <cellStyle name="Komma 2 2 4 4 2" xfId="411" xr:uid="{00000000-0005-0000-0000-000002000000}"/>
    <cellStyle name="Komma 2 2 4 5" xfId="281" xr:uid="{00000000-0005-0000-0000-000002000000}"/>
    <cellStyle name="Komma 2 2 5" xfId="37" xr:uid="{00000000-0005-0000-0000-000001000000}"/>
    <cellStyle name="Komma 2 2 5 2" xfId="102" xr:uid="{00000000-0005-0000-0000-000011000000}"/>
    <cellStyle name="Komma 2 2 5 2 2" xfId="232" xr:uid="{00000000-0005-0000-0000-000011000000}"/>
    <cellStyle name="Komma 2 2 5 2 2 2" xfId="492" xr:uid="{00000000-0005-0000-0000-000011000000}"/>
    <cellStyle name="Komma 2 2 5 2 3" xfId="362" xr:uid="{00000000-0005-0000-0000-000011000000}"/>
    <cellStyle name="Komma 2 2 5 3" xfId="167" xr:uid="{00000000-0005-0000-0000-000001000000}"/>
    <cellStyle name="Komma 2 2 5 3 2" xfId="427" xr:uid="{00000000-0005-0000-0000-000001000000}"/>
    <cellStyle name="Komma 2 2 5 4" xfId="297" xr:uid="{00000000-0005-0000-0000-000001000000}"/>
    <cellStyle name="Komma 2 2 6" xfId="70" xr:uid="{00000000-0005-0000-0000-000002000000}"/>
    <cellStyle name="Komma 2 2 6 2" xfId="200" xr:uid="{00000000-0005-0000-0000-000002000000}"/>
    <cellStyle name="Komma 2 2 6 2 2" xfId="460" xr:uid="{00000000-0005-0000-0000-000002000000}"/>
    <cellStyle name="Komma 2 2 6 3" xfId="330" xr:uid="{00000000-0005-0000-0000-000002000000}"/>
    <cellStyle name="Komma 2 2 7" xfId="135" xr:uid="{00000000-0005-0000-0000-000001000000}"/>
    <cellStyle name="Komma 2 2 7 2" xfId="395" xr:uid="{00000000-0005-0000-0000-000001000000}"/>
    <cellStyle name="Komma 2 2 8" xfId="265" xr:uid="{00000000-0005-0000-0000-000001000000}"/>
    <cellStyle name="Komma 2 3" xfId="7" xr:uid="{00000000-0005-0000-0000-00002F000000}"/>
    <cellStyle name="Komma 2 3 2" xfId="15" xr:uid="{00000000-0005-0000-0000-00002F000000}"/>
    <cellStyle name="Komma 2 3 2 2" xfId="31" xr:uid="{00000000-0005-0000-0000-000007000000}"/>
    <cellStyle name="Komma 2 3 2 2 2" xfId="63" xr:uid="{00000000-0005-0000-0000-000007000000}"/>
    <cellStyle name="Komma 2 3 2 2 2 2" xfId="128" xr:uid="{00000000-0005-0000-0000-000015000000}"/>
    <cellStyle name="Komma 2 3 2 2 2 2 2" xfId="258" xr:uid="{00000000-0005-0000-0000-000015000000}"/>
    <cellStyle name="Komma 2 3 2 2 2 2 2 2" xfId="518" xr:uid="{00000000-0005-0000-0000-000015000000}"/>
    <cellStyle name="Komma 2 3 2 2 2 2 3" xfId="388" xr:uid="{00000000-0005-0000-0000-000015000000}"/>
    <cellStyle name="Komma 2 3 2 2 2 3" xfId="193" xr:uid="{00000000-0005-0000-0000-000007000000}"/>
    <cellStyle name="Komma 2 3 2 2 2 3 2" xfId="453" xr:uid="{00000000-0005-0000-0000-000007000000}"/>
    <cellStyle name="Komma 2 3 2 2 2 4" xfId="323" xr:uid="{00000000-0005-0000-0000-000007000000}"/>
    <cellStyle name="Komma 2 3 2 2 3" xfId="96" xr:uid="{00000000-0005-0000-0000-000014000000}"/>
    <cellStyle name="Komma 2 3 2 2 3 2" xfId="226" xr:uid="{00000000-0005-0000-0000-000014000000}"/>
    <cellStyle name="Komma 2 3 2 2 3 2 2" xfId="486" xr:uid="{00000000-0005-0000-0000-000014000000}"/>
    <cellStyle name="Komma 2 3 2 2 3 3" xfId="356" xr:uid="{00000000-0005-0000-0000-000014000000}"/>
    <cellStyle name="Komma 2 3 2 2 4" xfId="161" xr:uid="{00000000-0005-0000-0000-000007000000}"/>
    <cellStyle name="Komma 2 3 2 2 4 2" xfId="421" xr:uid="{00000000-0005-0000-0000-000007000000}"/>
    <cellStyle name="Komma 2 3 2 2 5" xfId="291" xr:uid="{00000000-0005-0000-0000-000007000000}"/>
    <cellStyle name="Komma 2 3 2 3" xfId="47" xr:uid="{00000000-0005-0000-0000-00002F000000}"/>
    <cellStyle name="Komma 2 3 2 3 2" xfId="112" xr:uid="{00000000-0005-0000-0000-000016000000}"/>
    <cellStyle name="Komma 2 3 2 3 2 2" xfId="242" xr:uid="{00000000-0005-0000-0000-000016000000}"/>
    <cellStyle name="Komma 2 3 2 3 2 2 2" xfId="502" xr:uid="{00000000-0005-0000-0000-000016000000}"/>
    <cellStyle name="Komma 2 3 2 3 2 3" xfId="372" xr:uid="{00000000-0005-0000-0000-000016000000}"/>
    <cellStyle name="Komma 2 3 2 3 3" xfId="177" xr:uid="{00000000-0005-0000-0000-00002F000000}"/>
    <cellStyle name="Komma 2 3 2 3 3 2" xfId="437" xr:uid="{00000000-0005-0000-0000-00002F000000}"/>
    <cellStyle name="Komma 2 3 2 3 4" xfId="307" xr:uid="{00000000-0005-0000-0000-00002F000000}"/>
    <cellStyle name="Komma 2 3 2 4" xfId="80" xr:uid="{00000000-0005-0000-0000-000013000000}"/>
    <cellStyle name="Komma 2 3 2 4 2" xfId="210" xr:uid="{00000000-0005-0000-0000-000013000000}"/>
    <cellStyle name="Komma 2 3 2 4 2 2" xfId="470" xr:uid="{00000000-0005-0000-0000-000013000000}"/>
    <cellStyle name="Komma 2 3 2 4 3" xfId="340" xr:uid="{00000000-0005-0000-0000-000013000000}"/>
    <cellStyle name="Komma 2 3 2 5" xfId="145" xr:uid="{00000000-0005-0000-0000-00002F000000}"/>
    <cellStyle name="Komma 2 3 2 5 2" xfId="405" xr:uid="{00000000-0005-0000-0000-00002F000000}"/>
    <cellStyle name="Komma 2 3 2 6" xfId="275" xr:uid="{00000000-0005-0000-0000-00002F000000}"/>
    <cellStyle name="Komma 2 3 3" xfId="23" xr:uid="{00000000-0005-0000-0000-000006000000}"/>
    <cellStyle name="Komma 2 3 3 2" xfId="55" xr:uid="{00000000-0005-0000-0000-000006000000}"/>
    <cellStyle name="Komma 2 3 3 2 2" xfId="120" xr:uid="{00000000-0005-0000-0000-000018000000}"/>
    <cellStyle name="Komma 2 3 3 2 2 2" xfId="250" xr:uid="{00000000-0005-0000-0000-000018000000}"/>
    <cellStyle name="Komma 2 3 3 2 2 2 2" xfId="510" xr:uid="{00000000-0005-0000-0000-000018000000}"/>
    <cellStyle name="Komma 2 3 3 2 2 3" xfId="380" xr:uid="{00000000-0005-0000-0000-000018000000}"/>
    <cellStyle name="Komma 2 3 3 2 3" xfId="185" xr:uid="{00000000-0005-0000-0000-000006000000}"/>
    <cellStyle name="Komma 2 3 3 2 3 2" xfId="445" xr:uid="{00000000-0005-0000-0000-000006000000}"/>
    <cellStyle name="Komma 2 3 3 2 4" xfId="315" xr:uid="{00000000-0005-0000-0000-000006000000}"/>
    <cellStyle name="Komma 2 3 3 3" xfId="88" xr:uid="{00000000-0005-0000-0000-000017000000}"/>
    <cellStyle name="Komma 2 3 3 3 2" xfId="218" xr:uid="{00000000-0005-0000-0000-000017000000}"/>
    <cellStyle name="Komma 2 3 3 3 2 2" xfId="478" xr:uid="{00000000-0005-0000-0000-000017000000}"/>
    <cellStyle name="Komma 2 3 3 3 3" xfId="348" xr:uid="{00000000-0005-0000-0000-000017000000}"/>
    <cellStyle name="Komma 2 3 3 4" xfId="153" xr:uid="{00000000-0005-0000-0000-000006000000}"/>
    <cellStyle name="Komma 2 3 3 4 2" xfId="413" xr:uid="{00000000-0005-0000-0000-000006000000}"/>
    <cellStyle name="Komma 2 3 3 5" xfId="283" xr:uid="{00000000-0005-0000-0000-000006000000}"/>
    <cellStyle name="Komma 2 3 4" xfId="39" xr:uid="{00000000-0005-0000-0000-00002F000000}"/>
    <cellStyle name="Komma 2 3 4 2" xfId="104" xr:uid="{00000000-0005-0000-0000-000019000000}"/>
    <cellStyle name="Komma 2 3 4 2 2" xfId="234" xr:uid="{00000000-0005-0000-0000-000019000000}"/>
    <cellStyle name="Komma 2 3 4 2 2 2" xfId="494" xr:uid="{00000000-0005-0000-0000-000019000000}"/>
    <cellStyle name="Komma 2 3 4 2 3" xfId="364" xr:uid="{00000000-0005-0000-0000-000019000000}"/>
    <cellStyle name="Komma 2 3 4 3" xfId="169" xr:uid="{00000000-0005-0000-0000-00002F000000}"/>
    <cellStyle name="Komma 2 3 4 3 2" xfId="429" xr:uid="{00000000-0005-0000-0000-00002F000000}"/>
    <cellStyle name="Komma 2 3 4 4" xfId="299" xr:uid="{00000000-0005-0000-0000-00002F000000}"/>
    <cellStyle name="Komma 2 3 5" xfId="72" xr:uid="{00000000-0005-0000-0000-000012000000}"/>
    <cellStyle name="Komma 2 3 5 2" xfId="202" xr:uid="{00000000-0005-0000-0000-000012000000}"/>
    <cellStyle name="Komma 2 3 5 2 2" xfId="462" xr:uid="{00000000-0005-0000-0000-000012000000}"/>
    <cellStyle name="Komma 2 3 5 3" xfId="332" xr:uid="{00000000-0005-0000-0000-000012000000}"/>
    <cellStyle name="Komma 2 3 6" xfId="137" xr:uid="{00000000-0005-0000-0000-00002F000000}"/>
    <cellStyle name="Komma 2 3 6 2" xfId="397" xr:uid="{00000000-0005-0000-0000-00002F000000}"/>
    <cellStyle name="Komma 2 3 7" xfId="267" xr:uid="{00000000-0005-0000-0000-00002F000000}"/>
    <cellStyle name="Komma 2 4" xfId="11" xr:uid="{00000000-0005-0000-0000-00002F000000}"/>
    <cellStyle name="Komma 2 4 2" xfId="27" xr:uid="{00000000-0005-0000-0000-000008000000}"/>
    <cellStyle name="Komma 2 4 2 2" xfId="59" xr:uid="{00000000-0005-0000-0000-000008000000}"/>
    <cellStyle name="Komma 2 4 2 2 2" xfId="124" xr:uid="{00000000-0005-0000-0000-00001C000000}"/>
    <cellStyle name="Komma 2 4 2 2 2 2" xfId="254" xr:uid="{00000000-0005-0000-0000-00001C000000}"/>
    <cellStyle name="Komma 2 4 2 2 2 2 2" xfId="514" xr:uid="{00000000-0005-0000-0000-00001C000000}"/>
    <cellStyle name="Komma 2 4 2 2 2 3" xfId="384" xr:uid="{00000000-0005-0000-0000-00001C000000}"/>
    <cellStyle name="Komma 2 4 2 2 3" xfId="189" xr:uid="{00000000-0005-0000-0000-000008000000}"/>
    <cellStyle name="Komma 2 4 2 2 3 2" xfId="449" xr:uid="{00000000-0005-0000-0000-000008000000}"/>
    <cellStyle name="Komma 2 4 2 2 4" xfId="319" xr:uid="{00000000-0005-0000-0000-000008000000}"/>
    <cellStyle name="Komma 2 4 2 3" xfId="92" xr:uid="{00000000-0005-0000-0000-00001B000000}"/>
    <cellStyle name="Komma 2 4 2 3 2" xfId="222" xr:uid="{00000000-0005-0000-0000-00001B000000}"/>
    <cellStyle name="Komma 2 4 2 3 2 2" xfId="482" xr:uid="{00000000-0005-0000-0000-00001B000000}"/>
    <cellStyle name="Komma 2 4 2 3 3" xfId="352" xr:uid="{00000000-0005-0000-0000-00001B000000}"/>
    <cellStyle name="Komma 2 4 2 4" xfId="157" xr:uid="{00000000-0005-0000-0000-000008000000}"/>
    <cellStyle name="Komma 2 4 2 4 2" xfId="417" xr:uid="{00000000-0005-0000-0000-000008000000}"/>
    <cellStyle name="Komma 2 4 2 5" xfId="287" xr:uid="{00000000-0005-0000-0000-000008000000}"/>
    <cellStyle name="Komma 2 4 3" xfId="43" xr:uid="{00000000-0005-0000-0000-00002F000000}"/>
    <cellStyle name="Komma 2 4 3 2" xfId="108" xr:uid="{00000000-0005-0000-0000-00001D000000}"/>
    <cellStyle name="Komma 2 4 3 2 2" xfId="238" xr:uid="{00000000-0005-0000-0000-00001D000000}"/>
    <cellStyle name="Komma 2 4 3 2 2 2" xfId="498" xr:uid="{00000000-0005-0000-0000-00001D000000}"/>
    <cellStyle name="Komma 2 4 3 2 3" xfId="368" xr:uid="{00000000-0005-0000-0000-00001D000000}"/>
    <cellStyle name="Komma 2 4 3 3" xfId="173" xr:uid="{00000000-0005-0000-0000-00002F000000}"/>
    <cellStyle name="Komma 2 4 3 3 2" xfId="433" xr:uid="{00000000-0005-0000-0000-00002F000000}"/>
    <cellStyle name="Komma 2 4 3 4" xfId="303" xr:uid="{00000000-0005-0000-0000-00002F000000}"/>
    <cellStyle name="Komma 2 4 4" xfId="76" xr:uid="{00000000-0005-0000-0000-00001A000000}"/>
    <cellStyle name="Komma 2 4 4 2" xfId="206" xr:uid="{00000000-0005-0000-0000-00001A000000}"/>
    <cellStyle name="Komma 2 4 4 2 2" xfId="466" xr:uid="{00000000-0005-0000-0000-00001A000000}"/>
    <cellStyle name="Komma 2 4 4 3" xfId="336" xr:uid="{00000000-0005-0000-0000-00001A000000}"/>
    <cellStyle name="Komma 2 4 5" xfId="141" xr:uid="{00000000-0005-0000-0000-00002F000000}"/>
    <cellStyle name="Komma 2 4 5 2" xfId="401" xr:uid="{00000000-0005-0000-0000-00002F000000}"/>
    <cellStyle name="Komma 2 4 6" xfId="271" xr:uid="{00000000-0005-0000-0000-00002F000000}"/>
    <cellStyle name="Komma 2 5" xfId="19" xr:uid="{00000000-0005-0000-0000-000001000000}"/>
    <cellStyle name="Komma 2 5 2" xfId="51" xr:uid="{00000000-0005-0000-0000-000001000000}"/>
    <cellStyle name="Komma 2 5 2 2" xfId="116" xr:uid="{00000000-0005-0000-0000-00001F000000}"/>
    <cellStyle name="Komma 2 5 2 2 2" xfId="246" xr:uid="{00000000-0005-0000-0000-00001F000000}"/>
    <cellStyle name="Komma 2 5 2 2 2 2" xfId="506" xr:uid="{00000000-0005-0000-0000-00001F000000}"/>
    <cellStyle name="Komma 2 5 2 2 3" xfId="376" xr:uid="{00000000-0005-0000-0000-00001F000000}"/>
    <cellStyle name="Komma 2 5 2 3" xfId="181" xr:uid="{00000000-0005-0000-0000-000001000000}"/>
    <cellStyle name="Komma 2 5 2 3 2" xfId="441" xr:uid="{00000000-0005-0000-0000-000001000000}"/>
    <cellStyle name="Komma 2 5 2 4" xfId="311" xr:uid="{00000000-0005-0000-0000-000001000000}"/>
    <cellStyle name="Komma 2 5 3" xfId="84" xr:uid="{00000000-0005-0000-0000-00001E000000}"/>
    <cellStyle name="Komma 2 5 3 2" xfId="214" xr:uid="{00000000-0005-0000-0000-00001E000000}"/>
    <cellStyle name="Komma 2 5 3 2 2" xfId="474" xr:uid="{00000000-0005-0000-0000-00001E000000}"/>
    <cellStyle name="Komma 2 5 3 3" xfId="344" xr:uid="{00000000-0005-0000-0000-00001E000000}"/>
    <cellStyle name="Komma 2 5 4" xfId="149" xr:uid="{00000000-0005-0000-0000-000001000000}"/>
    <cellStyle name="Komma 2 5 4 2" xfId="409" xr:uid="{00000000-0005-0000-0000-000001000000}"/>
    <cellStyle name="Komma 2 5 5" xfId="279" xr:uid="{00000000-0005-0000-0000-000001000000}"/>
    <cellStyle name="Komma 2 6" xfId="35" xr:uid="{00000000-0005-0000-0000-00002F000000}"/>
    <cellStyle name="Komma 2 6 2" xfId="100" xr:uid="{00000000-0005-0000-0000-000020000000}"/>
    <cellStyle name="Komma 2 6 2 2" xfId="230" xr:uid="{00000000-0005-0000-0000-000020000000}"/>
    <cellStyle name="Komma 2 6 2 2 2" xfId="490" xr:uid="{00000000-0005-0000-0000-000020000000}"/>
    <cellStyle name="Komma 2 6 2 3" xfId="360" xr:uid="{00000000-0005-0000-0000-000020000000}"/>
    <cellStyle name="Komma 2 6 3" xfId="165" xr:uid="{00000000-0005-0000-0000-00002F000000}"/>
    <cellStyle name="Komma 2 6 3 2" xfId="425" xr:uid="{00000000-0005-0000-0000-00002F000000}"/>
    <cellStyle name="Komma 2 6 4" xfId="295" xr:uid="{00000000-0005-0000-0000-00002F000000}"/>
    <cellStyle name="Komma 2 7" xfId="68" xr:uid="{00000000-0005-0000-0000-000001000000}"/>
    <cellStyle name="Komma 2 7 2" xfId="198" xr:uid="{00000000-0005-0000-0000-000001000000}"/>
    <cellStyle name="Komma 2 7 2 2" xfId="458" xr:uid="{00000000-0005-0000-0000-000001000000}"/>
    <cellStyle name="Komma 2 7 3" xfId="328" xr:uid="{00000000-0005-0000-0000-000001000000}"/>
    <cellStyle name="Komma 2 8" xfId="133" xr:uid="{00000000-0005-0000-0000-00002F000000}"/>
    <cellStyle name="Komma 2 8 2" xfId="393" xr:uid="{00000000-0005-0000-0000-00002F000000}"/>
    <cellStyle name="Komma 2 9" xfId="263" xr:uid="{00000000-0005-0000-0000-00002F000000}"/>
    <cellStyle name="Komma 3" xfId="4" xr:uid="{00000000-0005-0000-0000-000030000000}"/>
    <cellStyle name="Komma 3 2" xfId="8" xr:uid="{00000000-0005-0000-0000-000030000000}"/>
    <cellStyle name="Komma 3 2 2" xfId="16" xr:uid="{00000000-0005-0000-0000-000030000000}"/>
    <cellStyle name="Komma 3 2 2 2" xfId="32" xr:uid="{00000000-0005-0000-0000-00000B000000}"/>
    <cellStyle name="Komma 3 2 2 2 2" xfId="64" xr:uid="{00000000-0005-0000-0000-00000B000000}"/>
    <cellStyle name="Komma 3 2 2 2 2 2" xfId="129" xr:uid="{00000000-0005-0000-0000-000025000000}"/>
    <cellStyle name="Komma 3 2 2 2 2 2 2" xfId="259" xr:uid="{00000000-0005-0000-0000-000025000000}"/>
    <cellStyle name="Komma 3 2 2 2 2 2 2 2" xfId="519" xr:uid="{00000000-0005-0000-0000-000025000000}"/>
    <cellStyle name="Komma 3 2 2 2 2 2 3" xfId="389" xr:uid="{00000000-0005-0000-0000-000025000000}"/>
    <cellStyle name="Komma 3 2 2 2 2 3" xfId="194" xr:uid="{00000000-0005-0000-0000-00000B000000}"/>
    <cellStyle name="Komma 3 2 2 2 2 3 2" xfId="454" xr:uid="{00000000-0005-0000-0000-00000B000000}"/>
    <cellStyle name="Komma 3 2 2 2 2 4" xfId="324" xr:uid="{00000000-0005-0000-0000-00000B000000}"/>
    <cellStyle name="Komma 3 2 2 2 3" xfId="97" xr:uid="{00000000-0005-0000-0000-000024000000}"/>
    <cellStyle name="Komma 3 2 2 2 3 2" xfId="227" xr:uid="{00000000-0005-0000-0000-000024000000}"/>
    <cellStyle name="Komma 3 2 2 2 3 2 2" xfId="487" xr:uid="{00000000-0005-0000-0000-000024000000}"/>
    <cellStyle name="Komma 3 2 2 2 3 3" xfId="357" xr:uid="{00000000-0005-0000-0000-000024000000}"/>
    <cellStyle name="Komma 3 2 2 2 4" xfId="162" xr:uid="{00000000-0005-0000-0000-00000B000000}"/>
    <cellStyle name="Komma 3 2 2 2 4 2" xfId="422" xr:uid="{00000000-0005-0000-0000-00000B000000}"/>
    <cellStyle name="Komma 3 2 2 2 5" xfId="292" xr:uid="{00000000-0005-0000-0000-00000B000000}"/>
    <cellStyle name="Komma 3 2 2 3" xfId="48" xr:uid="{00000000-0005-0000-0000-000030000000}"/>
    <cellStyle name="Komma 3 2 2 3 2" xfId="113" xr:uid="{00000000-0005-0000-0000-000026000000}"/>
    <cellStyle name="Komma 3 2 2 3 2 2" xfId="243" xr:uid="{00000000-0005-0000-0000-000026000000}"/>
    <cellStyle name="Komma 3 2 2 3 2 2 2" xfId="503" xr:uid="{00000000-0005-0000-0000-000026000000}"/>
    <cellStyle name="Komma 3 2 2 3 2 3" xfId="373" xr:uid="{00000000-0005-0000-0000-000026000000}"/>
    <cellStyle name="Komma 3 2 2 3 3" xfId="178" xr:uid="{00000000-0005-0000-0000-000030000000}"/>
    <cellStyle name="Komma 3 2 2 3 3 2" xfId="438" xr:uid="{00000000-0005-0000-0000-000030000000}"/>
    <cellStyle name="Komma 3 2 2 3 4" xfId="308" xr:uid="{00000000-0005-0000-0000-000030000000}"/>
    <cellStyle name="Komma 3 2 2 4" xfId="81" xr:uid="{00000000-0005-0000-0000-000023000000}"/>
    <cellStyle name="Komma 3 2 2 4 2" xfId="211" xr:uid="{00000000-0005-0000-0000-000023000000}"/>
    <cellStyle name="Komma 3 2 2 4 2 2" xfId="471" xr:uid="{00000000-0005-0000-0000-000023000000}"/>
    <cellStyle name="Komma 3 2 2 4 3" xfId="341" xr:uid="{00000000-0005-0000-0000-000023000000}"/>
    <cellStyle name="Komma 3 2 2 5" xfId="146" xr:uid="{00000000-0005-0000-0000-000030000000}"/>
    <cellStyle name="Komma 3 2 2 5 2" xfId="406" xr:uid="{00000000-0005-0000-0000-000030000000}"/>
    <cellStyle name="Komma 3 2 2 6" xfId="276" xr:uid="{00000000-0005-0000-0000-000030000000}"/>
    <cellStyle name="Komma 3 2 3" xfId="24" xr:uid="{00000000-0005-0000-0000-00000A000000}"/>
    <cellStyle name="Komma 3 2 3 2" xfId="56" xr:uid="{00000000-0005-0000-0000-00000A000000}"/>
    <cellStyle name="Komma 3 2 3 2 2" xfId="121" xr:uid="{00000000-0005-0000-0000-000028000000}"/>
    <cellStyle name="Komma 3 2 3 2 2 2" xfId="251" xr:uid="{00000000-0005-0000-0000-000028000000}"/>
    <cellStyle name="Komma 3 2 3 2 2 2 2" xfId="511" xr:uid="{00000000-0005-0000-0000-000028000000}"/>
    <cellStyle name="Komma 3 2 3 2 2 3" xfId="381" xr:uid="{00000000-0005-0000-0000-000028000000}"/>
    <cellStyle name="Komma 3 2 3 2 3" xfId="186" xr:uid="{00000000-0005-0000-0000-00000A000000}"/>
    <cellStyle name="Komma 3 2 3 2 3 2" xfId="446" xr:uid="{00000000-0005-0000-0000-00000A000000}"/>
    <cellStyle name="Komma 3 2 3 2 4" xfId="316" xr:uid="{00000000-0005-0000-0000-00000A000000}"/>
    <cellStyle name="Komma 3 2 3 3" xfId="89" xr:uid="{00000000-0005-0000-0000-000027000000}"/>
    <cellStyle name="Komma 3 2 3 3 2" xfId="219" xr:uid="{00000000-0005-0000-0000-000027000000}"/>
    <cellStyle name="Komma 3 2 3 3 2 2" xfId="479" xr:uid="{00000000-0005-0000-0000-000027000000}"/>
    <cellStyle name="Komma 3 2 3 3 3" xfId="349" xr:uid="{00000000-0005-0000-0000-000027000000}"/>
    <cellStyle name="Komma 3 2 3 4" xfId="154" xr:uid="{00000000-0005-0000-0000-00000A000000}"/>
    <cellStyle name="Komma 3 2 3 4 2" xfId="414" xr:uid="{00000000-0005-0000-0000-00000A000000}"/>
    <cellStyle name="Komma 3 2 3 5" xfId="284" xr:uid="{00000000-0005-0000-0000-00000A000000}"/>
    <cellStyle name="Komma 3 2 4" xfId="40" xr:uid="{00000000-0005-0000-0000-000030000000}"/>
    <cellStyle name="Komma 3 2 4 2" xfId="105" xr:uid="{00000000-0005-0000-0000-000029000000}"/>
    <cellStyle name="Komma 3 2 4 2 2" xfId="235" xr:uid="{00000000-0005-0000-0000-000029000000}"/>
    <cellStyle name="Komma 3 2 4 2 2 2" xfId="495" xr:uid="{00000000-0005-0000-0000-000029000000}"/>
    <cellStyle name="Komma 3 2 4 2 3" xfId="365" xr:uid="{00000000-0005-0000-0000-000029000000}"/>
    <cellStyle name="Komma 3 2 4 3" xfId="170" xr:uid="{00000000-0005-0000-0000-000030000000}"/>
    <cellStyle name="Komma 3 2 4 3 2" xfId="430" xr:uid="{00000000-0005-0000-0000-000030000000}"/>
    <cellStyle name="Komma 3 2 4 4" xfId="300" xr:uid="{00000000-0005-0000-0000-000030000000}"/>
    <cellStyle name="Komma 3 2 5" xfId="73" xr:uid="{00000000-0005-0000-0000-000022000000}"/>
    <cellStyle name="Komma 3 2 5 2" xfId="203" xr:uid="{00000000-0005-0000-0000-000022000000}"/>
    <cellStyle name="Komma 3 2 5 2 2" xfId="463" xr:uid="{00000000-0005-0000-0000-000022000000}"/>
    <cellStyle name="Komma 3 2 5 3" xfId="333" xr:uid="{00000000-0005-0000-0000-000022000000}"/>
    <cellStyle name="Komma 3 2 6" xfId="138" xr:uid="{00000000-0005-0000-0000-000030000000}"/>
    <cellStyle name="Komma 3 2 6 2" xfId="398" xr:uid="{00000000-0005-0000-0000-000030000000}"/>
    <cellStyle name="Komma 3 2 7" xfId="268" xr:uid="{00000000-0005-0000-0000-000030000000}"/>
    <cellStyle name="Komma 3 3" xfId="12" xr:uid="{00000000-0005-0000-0000-000030000000}"/>
    <cellStyle name="Komma 3 3 2" xfId="28" xr:uid="{00000000-0005-0000-0000-00000C000000}"/>
    <cellStyle name="Komma 3 3 2 2" xfId="60" xr:uid="{00000000-0005-0000-0000-00000C000000}"/>
    <cellStyle name="Komma 3 3 2 2 2" xfId="125" xr:uid="{00000000-0005-0000-0000-00002C000000}"/>
    <cellStyle name="Komma 3 3 2 2 2 2" xfId="255" xr:uid="{00000000-0005-0000-0000-00002C000000}"/>
    <cellStyle name="Komma 3 3 2 2 2 2 2" xfId="515" xr:uid="{00000000-0005-0000-0000-00002C000000}"/>
    <cellStyle name="Komma 3 3 2 2 2 3" xfId="385" xr:uid="{00000000-0005-0000-0000-00002C000000}"/>
    <cellStyle name="Komma 3 3 2 2 3" xfId="190" xr:uid="{00000000-0005-0000-0000-00000C000000}"/>
    <cellStyle name="Komma 3 3 2 2 3 2" xfId="450" xr:uid="{00000000-0005-0000-0000-00000C000000}"/>
    <cellStyle name="Komma 3 3 2 2 4" xfId="320" xr:uid="{00000000-0005-0000-0000-00000C000000}"/>
    <cellStyle name="Komma 3 3 2 3" xfId="93" xr:uid="{00000000-0005-0000-0000-00002B000000}"/>
    <cellStyle name="Komma 3 3 2 3 2" xfId="223" xr:uid="{00000000-0005-0000-0000-00002B000000}"/>
    <cellStyle name="Komma 3 3 2 3 2 2" xfId="483" xr:uid="{00000000-0005-0000-0000-00002B000000}"/>
    <cellStyle name="Komma 3 3 2 3 3" xfId="353" xr:uid="{00000000-0005-0000-0000-00002B000000}"/>
    <cellStyle name="Komma 3 3 2 4" xfId="158" xr:uid="{00000000-0005-0000-0000-00000C000000}"/>
    <cellStyle name="Komma 3 3 2 4 2" xfId="418" xr:uid="{00000000-0005-0000-0000-00000C000000}"/>
    <cellStyle name="Komma 3 3 2 5" xfId="288" xr:uid="{00000000-0005-0000-0000-00000C000000}"/>
    <cellStyle name="Komma 3 3 3" xfId="44" xr:uid="{00000000-0005-0000-0000-000030000000}"/>
    <cellStyle name="Komma 3 3 3 2" xfId="109" xr:uid="{00000000-0005-0000-0000-00002D000000}"/>
    <cellStyle name="Komma 3 3 3 2 2" xfId="239" xr:uid="{00000000-0005-0000-0000-00002D000000}"/>
    <cellStyle name="Komma 3 3 3 2 2 2" xfId="499" xr:uid="{00000000-0005-0000-0000-00002D000000}"/>
    <cellStyle name="Komma 3 3 3 2 3" xfId="369" xr:uid="{00000000-0005-0000-0000-00002D000000}"/>
    <cellStyle name="Komma 3 3 3 3" xfId="174" xr:uid="{00000000-0005-0000-0000-000030000000}"/>
    <cellStyle name="Komma 3 3 3 3 2" xfId="434" xr:uid="{00000000-0005-0000-0000-000030000000}"/>
    <cellStyle name="Komma 3 3 3 4" xfId="304" xr:uid="{00000000-0005-0000-0000-000030000000}"/>
    <cellStyle name="Komma 3 3 4" xfId="77" xr:uid="{00000000-0005-0000-0000-00002A000000}"/>
    <cellStyle name="Komma 3 3 4 2" xfId="207" xr:uid="{00000000-0005-0000-0000-00002A000000}"/>
    <cellStyle name="Komma 3 3 4 2 2" xfId="467" xr:uid="{00000000-0005-0000-0000-00002A000000}"/>
    <cellStyle name="Komma 3 3 4 3" xfId="337" xr:uid="{00000000-0005-0000-0000-00002A000000}"/>
    <cellStyle name="Komma 3 3 5" xfId="142" xr:uid="{00000000-0005-0000-0000-000030000000}"/>
    <cellStyle name="Komma 3 3 5 2" xfId="402" xr:uid="{00000000-0005-0000-0000-000030000000}"/>
    <cellStyle name="Komma 3 3 6" xfId="272" xr:uid="{00000000-0005-0000-0000-000030000000}"/>
    <cellStyle name="Komma 3 4" xfId="20" xr:uid="{00000000-0005-0000-0000-000009000000}"/>
    <cellStyle name="Komma 3 4 2" xfId="52" xr:uid="{00000000-0005-0000-0000-000009000000}"/>
    <cellStyle name="Komma 3 4 2 2" xfId="117" xr:uid="{00000000-0005-0000-0000-00002F000000}"/>
    <cellStyle name="Komma 3 4 2 2 2" xfId="247" xr:uid="{00000000-0005-0000-0000-00002F000000}"/>
    <cellStyle name="Komma 3 4 2 2 2 2" xfId="507" xr:uid="{00000000-0005-0000-0000-00002F000000}"/>
    <cellStyle name="Komma 3 4 2 2 3" xfId="377" xr:uid="{00000000-0005-0000-0000-00002F000000}"/>
    <cellStyle name="Komma 3 4 2 3" xfId="182" xr:uid="{00000000-0005-0000-0000-000009000000}"/>
    <cellStyle name="Komma 3 4 2 3 2" xfId="442" xr:uid="{00000000-0005-0000-0000-000009000000}"/>
    <cellStyle name="Komma 3 4 2 4" xfId="312" xr:uid="{00000000-0005-0000-0000-000009000000}"/>
    <cellStyle name="Komma 3 4 3" xfId="85" xr:uid="{00000000-0005-0000-0000-00002E000000}"/>
    <cellStyle name="Komma 3 4 3 2" xfId="215" xr:uid="{00000000-0005-0000-0000-00002E000000}"/>
    <cellStyle name="Komma 3 4 3 2 2" xfId="475" xr:uid="{00000000-0005-0000-0000-00002E000000}"/>
    <cellStyle name="Komma 3 4 3 3" xfId="345" xr:uid="{00000000-0005-0000-0000-00002E000000}"/>
    <cellStyle name="Komma 3 4 4" xfId="150" xr:uid="{00000000-0005-0000-0000-000009000000}"/>
    <cellStyle name="Komma 3 4 4 2" xfId="410" xr:uid="{00000000-0005-0000-0000-000009000000}"/>
    <cellStyle name="Komma 3 4 5" xfId="280" xr:uid="{00000000-0005-0000-0000-000009000000}"/>
    <cellStyle name="Komma 3 5" xfId="36" xr:uid="{00000000-0005-0000-0000-000030000000}"/>
    <cellStyle name="Komma 3 5 2" xfId="101" xr:uid="{00000000-0005-0000-0000-000030000000}"/>
    <cellStyle name="Komma 3 5 2 2" xfId="231" xr:uid="{00000000-0005-0000-0000-000030000000}"/>
    <cellStyle name="Komma 3 5 2 2 2" xfId="491" xr:uid="{00000000-0005-0000-0000-000030000000}"/>
    <cellStyle name="Komma 3 5 2 3" xfId="361" xr:uid="{00000000-0005-0000-0000-000030000000}"/>
    <cellStyle name="Komma 3 5 3" xfId="166" xr:uid="{00000000-0005-0000-0000-000030000000}"/>
    <cellStyle name="Komma 3 5 3 2" xfId="426" xr:uid="{00000000-0005-0000-0000-000030000000}"/>
    <cellStyle name="Komma 3 5 4" xfId="296" xr:uid="{00000000-0005-0000-0000-000030000000}"/>
    <cellStyle name="Komma 3 6" xfId="69" xr:uid="{00000000-0005-0000-0000-000021000000}"/>
    <cellStyle name="Komma 3 6 2" xfId="199" xr:uid="{00000000-0005-0000-0000-000021000000}"/>
    <cellStyle name="Komma 3 6 2 2" xfId="459" xr:uid="{00000000-0005-0000-0000-000021000000}"/>
    <cellStyle name="Komma 3 6 3" xfId="329" xr:uid="{00000000-0005-0000-0000-000021000000}"/>
    <cellStyle name="Komma 3 7" xfId="134" xr:uid="{00000000-0005-0000-0000-000030000000}"/>
    <cellStyle name="Komma 3 7 2" xfId="394" xr:uid="{00000000-0005-0000-0000-000030000000}"/>
    <cellStyle name="Komma 3 8" xfId="264" xr:uid="{00000000-0005-0000-0000-000030000000}"/>
    <cellStyle name="Komma 4" xfId="6" xr:uid="{00000000-0005-0000-0000-000032000000}"/>
    <cellStyle name="Komma 4 2" xfId="14" xr:uid="{00000000-0005-0000-0000-000032000000}"/>
    <cellStyle name="Komma 4 2 2" xfId="30" xr:uid="{00000000-0005-0000-0000-00000E000000}"/>
    <cellStyle name="Komma 4 2 2 2" xfId="62" xr:uid="{00000000-0005-0000-0000-00000E000000}"/>
    <cellStyle name="Komma 4 2 2 2 2" xfId="127" xr:uid="{00000000-0005-0000-0000-000034000000}"/>
    <cellStyle name="Komma 4 2 2 2 2 2" xfId="257" xr:uid="{00000000-0005-0000-0000-000034000000}"/>
    <cellStyle name="Komma 4 2 2 2 2 2 2" xfId="517" xr:uid="{00000000-0005-0000-0000-000034000000}"/>
    <cellStyle name="Komma 4 2 2 2 2 3" xfId="387" xr:uid="{00000000-0005-0000-0000-000034000000}"/>
    <cellStyle name="Komma 4 2 2 2 3" xfId="192" xr:uid="{00000000-0005-0000-0000-00000E000000}"/>
    <cellStyle name="Komma 4 2 2 2 3 2" xfId="452" xr:uid="{00000000-0005-0000-0000-00000E000000}"/>
    <cellStyle name="Komma 4 2 2 2 4" xfId="322" xr:uid="{00000000-0005-0000-0000-00000E000000}"/>
    <cellStyle name="Komma 4 2 2 3" xfId="95" xr:uid="{00000000-0005-0000-0000-000033000000}"/>
    <cellStyle name="Komma 4 2 2 3 2" xfId="225" xr:uid="{00000000-0005-0000-0000-000033000000}"/>
    <cellStyle name="Komma 4 2 2 3 2 2" xfId="485" xr:uid="{00000000-0005-0000-0000-000033000000}"/>
    <cellStyle name="Komma 4 2 2 3 3" xfId="355" xr:uid="{00000000-0005-0000-0000-000033000000}"/>
    <cellStyle name="Komma 4 2 2 4" xfId="160" xr:uid="{00000000-0005-0000-0000-00000E000000}"/>
    <cellStyle name="Komma 4 2 2 4 2" xfId="420" xr:uid="{00000000-0005-0000-0000-00000E000000}"/>
    <cellStyle name="Komma 4 2 2 5" xfId="290" xr:uid="{00000000-0005-0000-0000-00000E000000}"/>
    <cellStyle name="Komma 4 2 3" xfId="46" xr:uid="{00000000-0005-0000-0000-000032000000}"/>
    <cellStyle name="Komma 4 2 3 2" xfId="111" xr:uid="{00000000-0005-0000-0000-000035000000}"/>
    <cellStyle name="Komma 4 2 3 2 2" xfId="241" xr:uid="{00000000-0005-0000-0000-000035000000}"/>
    <cellStyle name="Komma 4 2 3 2 2 2" xfId="501" xr:uid="{00000000-0005-0000-0000-000035000000}"/>
    <cellStyle name="Komma 4 2 3 2 3" xfId="371" xr:uid="{00000000-0005-0000-0000-000035000000}"/>
    <cellStyle name="Komma 4 2 3 3" xfId="176" xr:uid="{00000000-0005-0000-0000-000032000000}"/>
    <cellStyle name="Komma 4 2 3 3 2" xfId="436" xr:uid="{00000000-0005-0000-0000-000032000000}"/>
    <cellStyle name="Komma 4 2 3 4" xfId="306" xr:uid="{00000000-0005-0000-0000-000032000000}"/>
    <cellStyle name="Komma 4 2 4" xfId="79" xr:uid="{00000000-0005-0000-0000-000032000000}"/>
    <cellStyle name="Komma 4 2 4 2" xfId="209" xr:uid="{00000000-0005-0000-0000-000032000000}"/>
    <cellStyle name="Komma 4 2 4 2 2" xfId="469" xr:uid="{00000000-0005-0000-0000-000032000000}"/>
    <cellStyle name="Komma 4 2 4 3" xfId="339" xr:uid="{00000000-0005-0000-0000-000032000000}"/>
    <cellStyle name="Komma 4 2 5" xfId="144" xr:uid="{00000000-0005-0000-0000-000032000000}"/>
    <cellStyle name="Komma 4 2 5 2" xfId="404" xr:uid="{00000000-0005-0000-0000-000032000000}"/>
    <cellStyle name="Komma 4 2 6" xfId="274" xr:uid="{00000000-0005-0000-0000-000032000000}"/>
    <cellStyle name="Komma 4 3" xfId="22" xr:uid="{00000000-0005-0000-0000-00000D000000}"/>
    <cellStyle name="Komma 4 3 2" xfId="54" xr:uid="{00000000-0005-0000-0000-00000D000000}"/>
    <cellStyle name="Komma 4 3 2 2" xfId="119" xr:uid="{00000000-0005-0000-0000-000037000000}"/>
    <cellStyle name="Komma 4 3 2 2 2" xfId="249" xr:uid="{00000000-0005-0000-0000-000037000000}"/>
    <cellStyle name="Komma 4 3 2 2 2 2" xfId="509" xr:uid="{00000000-0005-0000-0000-000037000000}"/>
    <cellStyle name="Komma 4 3 2 2 3" xfId="379" xr:uid="{00000000-0005-0000-0000-000037000000}"/>
    <cellStyle name="Komma 4 3 2 3" xfId="184" xr:uid="{00000000-0005-0000-0000-00000D000000}"/>
    <cellStyle name="Komma 4 3 2 3 2" xfId="444" xr:uid="{00000000-0005-0000-0000-00000D000000}"/>
    <cellStyle name="Komma 4 3 2 4" xfId="314" xr:uid="{00000000-0005-0000-0000-00000D000000}"/>
    <cellStyle name="Komma 4 3 3" xfId="87" xr:uid="{00000000-0005-0000-0000-000036000000}"/>
    <cellStyle name="Komma 4 3 3 2" xfId="217" xr:uid="{00000000-0005-0000-0000-000036000000}"/>
    <cellStyle name="Komma 4 3 3 2 2" xfId="477" xr:uid="{00000000-0005-0000-0000-000036000000}"/>
    <cellStyle name="Komma 4 3 3 3" xfId="347" xr:uid="{00000000-0005-0000-0000-000036000000}"/>
    <cellStyle name="Komma 4 3 4" xfId="152" xr:uid="{00000000-0005-0000-0000-00000D000000}"/>
    <cellStyle name="Komma 4 3 4 2" xfId="412" xr:uid="{00000000-0005-0000-0000-00000D000000}"/>
    <cellStyle name="Komma 4 3 5" xfId="282" xr:uid="{00000000-0005-0000-0000-00000D000000}"/>
    <cellStyle name="Komma 4 4" xfId="38" xr:uid="{00000000-0005-0000-0000-000032000000}"/>
    <cellStyle name="Komma 4 4 2" xfId="103" xr:uid="{00000000-0005-0000-0000-000038000000}"/>
    <cellStyle name="Komma 4 4 2 2" xfId="233" xr:uid="{00000000-0005-0000-0000-000038000000}"/>
    <cellStyle name="Komma 4 4 2 2 2" xfId="493" xr:uid="{00000000-0005-0000-0000-000038000000}"/>
    <cellStyle name="Komma 4 4 2 3" xfId="363" xr:uid="{00000000-0005-0000-0000-000038000000}"/>
    <cellStyle name="Komma 4 4 3" xfId="168" xr:uid="{00000000-0005-0000-0000-000032000000}"/>
    <cellStyle name="Komma 4 4 3 2" xfId="428" xr:uid="{00000000-0005-0000-0000-000032000000}"/>
    <cellStyle name="Komma 4 4 4" xfId="298" xr:uid="{00000000-0005-0000-0000-000032000000}"/>
    <cellStyle name="Komma 4 5" xfId="71" xr:uid="{00000000-0005-0000-0000-000031000000}"/>
    <cellStyle name="Komma 4 5 2" xfId="201" xr:uid="{00000000-0005-0000-0000-000031000000}"/>
    <cellStyle name="Komma 4 5 2 2" xfId="461" xr:uid="{00000000-0005-0000-0000-000031000000}"/>
    <cellStyle name="Komma 4 5 3" xfId="331" xr:uid="{00000000-0005-0000-0000-000031000000}"/>
    <cellStyle name="Komma 4 6" xfId="136" xr:uid="{00000000-0005-0000-0000-000032000000}"/>
    <cellStyle name="Komma 4 6 2" xfId="396" xr:uid="{00000000-0005-0000-0000-000032000000}"/>
    <cellStyle name="Komma 4 7" xfId="266" xr:uid="{00000000-0005-0000-0000-000032000000}"/>
    <cellStyle name="Komma 5" xfId="10" xr:uid="{00000000-0005-0000-0000-000036000000}"/>
    <cellStyle name="Komma 5 2" xfId="26" xr:uid="{00000000-0005-0000-0000-00000F000000}"/>
    <cellStyle name="Komma 5 2 2" xfId="58" xr:uid="{00000000-0005-0000-0000-00000F000000}"/>
    <cellStyle name="Komma 5 2 2 2" xfId="123" xr:uid="{00000000-0005-0000-0000-00003B000000}"/>
    <cellStyle name="Komma 5 2 2 2 2" xfId="253" xr:uid="{00000000-0005-0000-0000-00003B000000}"/>
    <cellStyle name="Komma 5 2 2 2 2 2" xfId="513" xr:uid="{00000000-0005-0000-0000-00003B000000}"/>
    <cellStyle name="Komma 5 2 2 2 3" xfId="383" xr:uid="{00000000-0005-0000-0000-00003B000000}"/>
    <cellStyle name="Komma 5 2 2 3" xfId="188" xr:uid="{00000000-0005-0000-0000-00000F000000}"/>
    <cellStyle name="Komma 5 2 2 3 2" xfId="448" xr:uid="{00000000-0005-0000-0000-00000F000000}"/>
    <cellStyle name="Komma 5 2 2 4" xfId="318" xr:uid="{00000000-0005-0000-0000-00000F000000}"/>
    <cellStyle name="Komma 5 2 3" xfId="91" xr:uid="{00000000-0005-0000-0000-00003A000000}"/>
    <cellStyle name="Komma 5 2 3 2" xfId="221" xr:uid="{00000000-0005-0000-0000-00003A000000}"/>
    <cellStyle name="Komma 5 2 3 2 2" xfId="481" xr:uid="{00000000-0005-0000-0000-00003A000000}"/>
    <cellStyle name="Komma 5 2 3 3" xfId="351" xr:uid="{00000000-0005-0000-0000-00003A000000}"/>
    <cellStyle name="Komma 5 2 4" xfId="156" xr:uid="{00000000-0005-0000-0000-00000F000000}"/>
    <cellStyle name="Komma 5 2 4 2" xfId="416" xr:uid="{00000000-0005-0000-0000-00000F000000}"/>
    <cellStyle name="Komma 5 2 5" xfId="286" xr:uid="{00000000-0005-0000-0000-00000F000000}"/>
    <cellStyle name="Komma 5 3" xfId="42" xr:uid="{00000000-0005-0000-0000-000036000000}"/>
    <cellStyle name="Komma 5 3 2" xfId="107" xr:uid="{00000000-0005-0000-0000-00003C000000}"/>
    <cellStyle name="Komma 5 3 2 2" xfId="237" xr:uid="{00000000-0005-0000-0000-00003C000000}"/>
    <cellStyle name="Komma 5 3 2 2 2" xfId="497" xr:uid="{00000000-0005-0000-0000-00003C000000}"/>
    <cellStyle name="Komma 5 3 2 3" xfId="367" xr:uid="{00000000-0005-0000-0000-00003C000000}"/>
    <cellStyle name="Komma 5 3 3" xfId="172" xr:uid="{00000000-0005-0000-0000-000036000000}"/>
    <cellStyle name="Komma 5 3 3 2" xfId="432" xr:uid="{00000000-0005-0000-0000-000036000000}"/>
    <cellStyle name="Komma 5 3 4" xfId="302" xr:uid="{00000000-0005-0000-0000-000036000000}"/>
    <cellStyle name="Komma 5 4" xfId="75" xr:uid="{00000000-0005-0000-0000-000039000000}"/>
    <cellStyle name="Komma 5 4 2" xfId="205" xr:uid="{00000000-0005-0000-0000-000039000000}"/>
    <cellStyle name="Komma 5 4 2 2" xfId="465" xr:uid="{00000000-0005-0000-0000-000039000000}"/>
    <cellStyle name="Komma 5 4 3" xfId="335" xr:uid="{00000000-0005-0000-0000-000039000000}"/>
    <cellStyle name="Komma 5 5" xfId="140" xr:uid="{00000000-0005-0000-0000-000036000000}"/>
    <cellStyle name="Komma 5 5 2" xfId="400" xr:uid="{00000000-0005-0000-0000-000036000000}"/>
    <cellStyle name="Komma 5 6" xfId="270" xr:uid="{00000000-0005-0000-0000-000036000000}"/>
    <cellStyle name="Komma 6" xfId="18" xr:uid="{00000000-0005-0000-0000-00003E000000}"/>
    <cellStyle name="Komma 6 2" xfId="50" xr:uid="{00000000-0005-0000-0000-00003E000000}"/>
    <cellStyle name="Komma 6 2 2" xfId="115" xr:uid="{00000000-0005-0000-0000-00003E000000}"/>
    <cellStyle name="Komma 6 2 2 2" xfId="245" xr:uid="{00000000-0005-0000-0000-00003E000000}"/>
    <cellStyle name="Komma 6 2 2 2 2" xfId="505" xr:uid="{00000000-0005-0000-0000-00003E000000}"/>
    <cellStyle name="Komma 6 2 2 3" xfId="375" xr:uid="{00000000-0005-0000-0000-00003E000000}"/>
    <cellStyle name="Komma 6 2 3" xfId="180" xr:uid="{00000000-0005-0000-0000-00003E000000}"/>
    <cellStyle name="Komma 6 2 3 2" xfId="440" xr:uid="{00000000-0005-0000-0000-00003E000000}"/>
    <cellStyle name="Komma 6 2 4" xfId="310" xr:uid="{00000000-0005-0000-0000-00003E000000}"/>
    <cellStyle name="Komma 6 3" xfId="83" xr:uid="{00000000-0005-0000-0000-00003D000000}"/>
    <cellStyle name="Komma 6 3 2" xfId="213" xr:uid="{00000000-0005-0000-0000-00003D000000}"/>
    <cellStyle name="Komma 6 3 2 2" xfId="473" xr:uid="{00000000-0005-0000-0000-00003D000000}"/>
    <cellStyle name="Komma 6 3 3" xfId="343" xr:uid="{00000000-0005-0000-0000-00003D000000}"/>
    <cellStyle name="Komma 6 4" xfId="148" xr:uid="{00000000-0005-0000-0000-00003E000000}"/>
    <cellStyle name="Komma 6 4 2" xfId="408" xr:uid="{00000000-0005-0000-0000-00003E000000}"/>
    <cellStyle name="Komma 6 5" xfId="278" xr:uid="{00000000-0005-0000-0000-00003E000000}"/>
    <cellStyle name="Komma 7" xfId="34" xr:uid="{00000000-0005-0000-0000-00004E000000}"/>
    <cellStyle name="Komma 7 2" xfId="99" xr:uid="{00000000-0005-0000-0000-00003F000000}"/>
    <cellStyle name="Komma 7 2 2" xfId="229" xr:uid="{00000000-0005-0000-0000-00003F000000}"/>
    <cellStyle name="Komma 7 2 2 2" xfId="489" xr:uid="{00000000-0005-0000-0000-00003F000000}"/>
    <cellStyle name="Komma 7 2 3" xfId="359" xr:uid="{00000000-0005-0000-0000-00003F000000}"/>
    <cellStyle name="Komma 7 3" xfId="164" xr:uid="{00000000-0005-0000-0000-00004E000000}"/>
    <cellStyle name="Komma 7 3 2" xfId="424" xr:uid="{00000000-0005-0000-0000-00004E000000}"/>
    <cellStyle name="Komma 7 4" xfId="294" xr:uid="{00000000-0005-0000-0000-00004E000000}"/>
    <cellStyle name="Komma 8" xfId="2" xr:uid="{00000000-0005-0000-0000-00002F000000}"/>
    <cellStyle name="Komma 8 2" xfId="67" xr:uid="{00000000-0005-0000-0000-000040000000}"/>
    <cellStyle name="Komma 8 2 2" xfId="197" xr:uid="{00000000-0005-0000-0000-000040000000}"/>
    <cellStyle name="Komma 8 2 2 2" xfId="457" xr:uid="{00000000-0005-0000-0000-000040000000}"/>
    <cellStyle name="Komma 8 2 3" xfId="327" xr:uid="{00000000-0005-0000-0000-000040000000}"/>
    <cellStyle name="Komma 8 3" xfId="132" xr:uid="{00000000-0005-0000-0000-00002F000000}"/>
    <cellStyle name="Komma 8 3 2" xfId="392" xr:uid="{00000000-0005-0000-0000-00002F000000}"/>
    <cellStyle name="Komma 8 4" xfId="262" xr:uid="{00000000-0005-0000-0000-00002F000000}"/>
    <cellStyle name="Komma 9" xfId="66" xr:uid="{00000000-0005-0000-0000-00006F000000}"/>
    <cellStyle name="Komma 9 2" xfId="196" xr:uid="{00000000-0005-0000-0000-00006F000000}"/>
    <cellStyle name="Komma 9 2 2" xfId="456" xr:uid="{00000000-0005-0000-0000-00006F000000}"/>
    <cellStyle name="Komma 9 3" xfId="326" xr:uid="{00000000-0005-0000-0000-00006F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topLeftCell="B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90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33</v>
      </c>
      <c r="E1" s="19"/>
      <c r="F1" s="20"/>
      <c r="G1" s="19"/>
      <c r="H1" s="20"/>
      <c r="I1" s="19"/>
      <c r="J1" s="18" t="s">
        <v>32</v>
      </c>
      <c r="K1" s="177" t="s">
        <v>29</v>
      </c>
      <c r="L1" s="177"/>
      <c r="M1" s="176" t="s">
        <v>18</v>
      </c>
      <c r="N1" s="176"/>
      <c r="O1" s="176"/>
      <c r="P1" s="175" t="s">
        <v>13</v>
      </c>
      <c r="Q1" s="175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35</v>
      </c>
      <c r="D3" s="117" t="s">
        <v>78</v>
      </c>
      <c r="E3" s="117" t="s">
        <v>79</v>
      </c>
      <c r="F3" s="117" t="s">
        <v>80</v>
      </c>
      <c r="G3" s="117" t="s">
        <v>81</v>
      </c>
      <c r="H3" s="117" t="s">
        <v>82</v>
      </c>
      <c r="I3" s="117" t="s">
        <v>83</v>
      </c>
      <c r="J3" s="178" t="s">
        <v>1</v>
      </c>
      <c r="K3" s="178"/>
      <c r="L3" s="117" t="s">
        <v>84</v>
      </c>
      <c r="M3" s="117" t="s">
        <v>85</v>
      </c>
      <c r="N3" s="117" t="s">
        <v>86</v>
      </c>
      <c r="O3" s="117" t="s">
        <v>87</v>
      </c>
      <c r="P3" s="117" t="s">
        <v>88</v>
      </c>
      <c r="Q3" s="117" t="s">
        <v>89</v>
      </c>
      <c r="R3" s="168" t="s">
        <v>3</v>
      </c>
      <c r="S3" s="168"/>
      <c r="T3" s="168" t="s">
        <v>5</v>
      </c>
      <c r="U3" s="168"/>
    </row>
    <row r="4" spans="1:22" s="21" customFormat="1" ht="34.5" customHeight="1" x14ac:dyDescent="0.3">
      <c r="A4" s="29" t="s">
        <v>2</v>
      </c>
      <c r="B4" s="166" t="s">
        <v>53</v>
      </c>
      <c r="C4" s="167"/>
      <c r="D4" s="30" t="s">
        <v>67</v>
      </c>
      <c r="E4" s="30" t="s">
        <v>74</v>
      </c>
      <c r="F4" s="30" t="s">
        <v>75</v>
      </c>
      <c r="G4" s="30" t="s">
        <v>76</v>
      </c>
      <c r="H4" s="30" t="s">
        <v>74</v>
      </c>
      <c r="I4" s="30" t="s">
        <v>77</v>
      </c>
      <c r="J4" s="29" t="s">
        <v>0</v>
      </c>
      <c r="K4" s="31" t="s">
        <v>4</v>
      </c>
      <c r="L4" s="30" t="str">
        <f t="shared" ref="L4:Q4" si="0">D4</f>
        <v>Börgerwald</v>
      </c>
      <c r="M4" s="30" t="str">
        <f t="shared" si="0"/>
        <v>Breddenberg</v>
      </c>
      <c r="N4" s="30" t="str">
        <f t="shared" si="0"/>
        <v>Esterwegen</v>
      </c>
      <c r="O4" s="30" t="str">
        <f t="shared" si="0"/>
        <v>Sögel</v>
      </c>
      <c r="P4" s="30" t="str">
        <f t="shared" si="0"/>
        <v>Breddenberg</v>
      </c>
      <c r="Q4" s="30" t="str">
        <f t="shared" si="0"/>
        <v>Lahn</v>
      </c>
      <c r="R4" s="32" t="s">
        <v>0</v>
      </c>
      <c r="S4" s="29" t="s">
        <v>4</v>
      </c>
      <c r="T4" s="31" t="s">
        <v>0</v>
      </c>
      <c r="U4" s="29" t="s">
        <v>6</v>
      </c>
      <c r="V4" s="173" t="s">
        <v>47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73"/>
    </row>
    <row r="6" spans="1:22" ht="20.25" customHeight="1" x14ac:dyDescent="0.3">
      <c r="A6" s="35">
        <v>1</v>
      </c>
      <c r="B6" s="169" t="str">
        <f>'Übersicht Gruppen'!B2</f>
        <v>Lahn II</v>
      </c>
      <c r="C6" s="170"/>
      <c r="D6" s="36">
        <f>'Übersicht Gruppen'!C2</f>
        <v>928.5</v>
      </c>
      <c r="E6" s="36">
        <f>'Übersicht Gruppen'!D2</f>
        <v>930.4</v>
      </c>
      <c r="F6" s="36">
        <f>'Übersicht Gruppen'!E2</f>
        <v>942.30000000000007</v>
      </c>
      <c r="G6" s="36">
        <f>'Übersicht Gruppen'!F2</f>
        <v>930.80000000000007</v>
      </c>
      <c r="H6" s="36">
        <f>'Übersicht Gruppen'!G2</f>
        <v>934.80000000000007</v>
      </c>
      <c r="I6" s="36">
        <f>'Übersicht Gruppen'!H2</f>
        <v>940.5</v>
      </c>
      <c r="J6" s="37">
        <f>'Übersicht Gruppen'!I2</f>
        <v>934.55000000000007</v>
      </c>
      <c r="K6" s="38">
        <f t="shared" ref="K6:K11" si="1">SUM(D6:I6)</f>
        <v>5607.3</v>
      </c>
      <c r="L6" s="36">
        <f>'Übersicht Gruppen'!K2</f>
        <v>939.09999999999991</v>
      </c>
      <c r="M6" s="36">
        <f>'Übersicht Gruppen'!L2</f>
        <v>939.99999999999989</v>
      </c>
      <c r="N6" s="36">
        <f>'Übersicht Gruppen'!M2</f>
        <v>935.59999999999991</v>
      </c>
      <c r="O6" s="36">
        <f>'Übersicht Gruppen'!N2</f>
        <v>941.6</v>
      </c>
      <c r="P6" s="36">
        <f>'Übersicht Gruppen'!O2</f>
        <v>936.6</v>
      </c>
      <c r="Q6" s="36">
        <f>'Übersicht Gruppen'!P2</f>
        <v>939.59999999999991</v>
      </c>
      <c r="R6" s="37">
        <f>IF(Formelhilfe!O2=0,0,'Übersicht Gruppen'!Q2)</f>
        <v>938.75</v>
      </c>
      <c r="S6" s="38">
        <f t="shared" ref="S6:S11" si="2">SUM(L6:Q6)</f>
        <v>5632.5</v>
      </c>
      <c r="T6" s="37">
        <f>'Übersicht Gruppen'!S2</f>
        <v>936.65000000000009</v>
      </c>
      <c r="U6" s="38">
        <f>SUM(S6+K6)</f>
        <v>11239.8</v>
      </c>
      <c r="V6" s="174"/>
    </row>
    <row r="7" spans="1:22" ht="20.25" customHeight="1" x14ac:dyDescent="0.3">
      <c r="A7" s="39">
        <v>2</v>
      </c>
      <c r="B7" s="171" t="str">
        <f>'Übersicht Gruppen'!B3</f>
        <v>Sögel I</v>
      </c>
      <c r="C7" s="172"/>
      <c r="D7" s="40">
        <f>'Übersicht Gruppen'!C3</f>
        <v>927.8</v>
      </c>
      <c r="E7" s="40">
        <f>'Übersicht Gruppen'!D3</f>
        <v>928.1</v>
      </c>
      <c r="F7" s="40">
        <f>'Übersicht Gruppen'!E3</f>
        <v>926.40000000000009</v>
      </c>
      <c r="G7" s="40">
        <f>'Übersicht Gruppen'!F3</f>
        <v>924.5</v>
      </c>
      <c r="H7" s="40">
        <f>'Übersicht Gruppen'!G3</f>
        <v>927.5</v>
      </c>
      <c r="I7" s="40">
        <f>'Übersicht Gruppen'!H3</f>
        <v>928.1</v>
      </c>
      <c r="J7" s="41">
        <f>'Übersicht Gruppen'!I3</f>
        <v>927.06666666666672</v>
      </c>
      <c r="K7" s="42">
        <f t="shared" si="1"/>
        <v>5562.4000000000005</v>
      </c>
      <c r="L7" s="40">
        <f>'Übersicht Gruppen'!K3</f>
        <v>933.9</v>
      </c>
      <c r="M7" s="40">
        <f>'Übersicht Gruppen'!L3</f>
        <v>931.4</v>
      </c>
      <c r="N7" s="40">
        <f>'Übersicht Gruppen'!M3</f>
        <v>929.80000000000007</v>
      </c>
      <c r="O7" s="40">
        <f>'Übersicht Gruppen'!N3</f>
        <v>937.5</v>
      </c>
      <c r="P7" s="40">
        <f>'Übersicht Gruppen'!O3</f>
        <v>929.9</v>
      </c>
      <c r="Q7" s="40">
        <f>'Übersicht Gruppen'!P3</f>
        <v>926.90000000000009</v>
      </c>
      <c r="R7" s="41">
        <f>IF(Formelhilfe!O3=0,0,'Übersicht Gruppen'!Q3)</f>
        <v>931.56666666666661</v>
      </c>
      <c r="S7" s="42">
        <f t="shared" si="2"/>
        <v>5589.4</v>
      </c>
      <c r="T7" s="41">
        <f>'Übersicht Gruppen'!S3</f>
        <v>929.31666666666661</v>
      </c>
      <c r="U7" s="42">
        <f t="shared" ref="U7:U11" si="3">SUM(S7+K7)</f>
        <v>11151.8</v>
      </c>
      <c r="V7" s="86">
        <f>(U6-U7)*-1</f>
        <v>-88</v>
      </c>
    </row>
    <row r="8" spans="1:22" ht="20.25" customHeight="1" x14ac:dyDescent="0.3">
      <c r="A8" s="43">
        <v>3</v>
      </c>
      <c r="B8" s="169" t="str">
        <f>'Übersicht Gruppen'!B4</f>
        <v>Esterwegen IV</v>
      </c>
      <c r="C8" s="170"/>
      <c r="D8" s="36">
        <f>'Übersicht Gruppen'!C4</f>
        <v>926.19999999999993</v>
      </c>
      <c r="E8" s="36">
        <f>'Übersicht Gruppen'!D4</f>
        <v>928.49999999999989</v>
      </c>
      <c r="F8" s="36">
        <f>'Übersicht Gruppen'!E4</f>
        <v>926.40000000000009</v>
      </c>
      <c r="G8" s="36">
        <f>'Übersicht Gruppen'!F4</f>
        <v>924.99999999999989</v>
      </c>
      <c r="H8" s="36">
        <f>'Übersicht Gruppen'!G4</f>
        <v>930.59999999999991</v>
      </c>
      <c r="I8" s="36">
        <f>'Übersicht Gruppen'!H4</f>
        <v>925.60000000000014</v>
      </c>
      <c r="J8" s="37">
        <f>'Übersicht Gruppen'!I4</f>
        <v>927.05000000000007</v>
      </c>
      <c r="K8" s="38">
        <f t="shared" si="1"/>
        <v>5562.3</v>
      </c>
      <c r="L8" s="36">
        <f>'Übersicht Gruppen'!K4</f>
        <v>926.50000000000011</v>
      </c>
      <c r="M8" s="36">
        <f>'Übersicht Gruppen'!L4</f>
        <v>927.2</v>
      </c>
      <c r="N8" s="36">
        <f>'Übersicht Gruppen'!M4</f>
        <v>931.2</v>
      </c>
      <c r="O8" s="36">
        <f>'Übersicht Gruppen'!N4</f>
        <v>927.40000000000009</v>
      </c>
      <c r="P8" s="36">
        <f>'Übersicht Gruppen'!O4</f>
        <v>930.30000000000007</v>
      </c>
      <c r="Q8" s="36">
        <f>'Übersicht Gruppen'!P4</f>
        <v>934.69999999999993</v>
      </c>
      <c r="R8" s="37">
        <f>IF(Formelhilfe!O4=0,0,'Übersicht Gruppen'!Q4)</f>
        <v>929.55000000000007</v>
      </c>
      <c r="S8" s="38">
        <f t="shared" si="2"/>
        <v>5577.3</v>
      </c>
      <c r="T8" s="37">
        <f>'Übersicht Gruppen'!S4</f>
        <v>928.30000000000007</v>
      </c>
      <c r="U8" s="38">
        <f t="shared" si="3"/>
        <v>11139.6</v>
      </c>
      <c r="V8" s="92">
        <f t="shared" ref="V8:V11" si="4">(U7-U8)*-1</f>
        <v>-12.199999999998909</v>
      </c>
    </row>
    <row r="9" spans="1:22" ht="20.25" customHeight="1" x14ac:dyDescent="0.3">
      <c r="A9" s="29">
        <v>4</v>
      </c>
      <c r="B9" s="171" t="str">
        <f>'Übersicht Gruppen'!B5</f>
        <v>Breddenberg I</v>
      </c>
      <c r="C9" s="172"/>
      <c r="D9" s="40">
        <f>'Übersicht Gruppen'!C5</f>
        <v>925.09999999999991</v>
      </c>
      <c r="E9" s="40">
        <f>'Übersicht Gruppen'!D5</f>
        <v>930.69999999999993</v>
      </c>
      <c r="F9" s="40">
        <f>'Übersicht Gruppen'!E5</f>
        <v>918.7</v>
      </c>
      <c r="G9" s="40">
        <f>'Übersicht Gruppen'!F5</f>
        <v>926.90000000000009</v>
      </c>
      <c r="H9" s="40">
        <f>'Übersicht Gruppen'!G5</f>
        <v>931.80000000000007</v>
      </c>
      <c r="I9" s="40">
        <f>'Übersicht Gruppen'!H5</f>
        <v>931</v>
      </c>
      <c r="J9" s="41">
        <f>'Übersicht Gruppen'!I5</f>
        <v>927.36666666666667</v>
      </c>
      <c r="K9" s="42">
        <f t="shared" si="1"/>
        <v>5564.2</v>
      </c>
      <c r="L9" s="40">
        <f>'Übersicht Gruppen'!K5</f>
        <v>925.90000000000009</v>
      </c>
      <c r="M9" s="40">
        <f>'Übersicht Gruppen'!L5</f>
        <v>924.3</v>
      </c>
      <c r="N9" s="40">
        <f>'Übersicht Gruppen'!M5</f>
        <v>923.9</v>
      </c>
      <c r="O9" s="40">
        <f>'Übersicht Gruppen'!N5</f>
        <v>928</v>
      </c>
      <c r="P9" s="40">
        <f>'Übersicht Gruppen'!O5</f>
        <v>929.6</v>
      </c>
      <c r="Q9" s="40">
        <f>'Übersicht Gruppen'!P5</f>
        <v>935</v>
      </c>
      <c r="R9" s="41">
        <f>IF(Formelhilfe!O5=0,0,'Übersicht Gruppen'!Q5)</f>
        <v>927.7833333333333</v>
      </c>
      <c r="S9" s="42">
        <f t="shared" si="2"/>
        <v>5566.7</v>
      </c>
      <c r="T9" s="41">
        <f>'Übersicht Gruppen'!S5</f>
        <v>927.57500000000016</v>
      </c>
      <c r="U9" s="42">
        <f t="shared" si="3"/>
        <v>11130.9</v>
      </c>
      <c r="V9" s="86">
        <f t="shared" si="4"/>
        <v>-8.7000000000007276</v>
      </c>
    </row>
    <row r="10" spans="1:22" ht="20.25" customHeight="1" x14ac:dyDescent="0.3">
      <c r="A10" s="44">
        <v>5</v>
      </c>
      <c r="B10" s="169" t="str">
        <f>'Übersicht Gruppen'!B6</f>
        <v>Breddenberg II</v>
      </c>
      <c r="C10" s="170"/>
      <c r="D10" s="36">
        <f>'Übersicht Gruppen'!C6</f>
        <v>920.7</v>
      </c>
      <c r="E10" s="36">
        <f>'Übersicht Gruppen'!D6</f>
        <v>929.19999999999993</v>
      </c>
      <c r="F10" s="36">
        <f>'Übersicht Gruppen'!E6</f>
        <v>928.6</v>
      </c>
      <c r="G10" s="36">
        <f>'Übersicht Gruppen'!F6</f>
        <v>923.9</v>
      </c>
      <c r="H10" s="36">
        <f>'Übersicht Gruppen'!G6</f>
        <v>924.3</v>
      </c>
      <c r="I10" s="36">
        <f>'Übersicht Gruppen'!H6</f>
        <v>938.4</v>
      </c>
      <c r="J10" s="37">
        <f>'Übersicht Gruppen'!I6</f>
        <v>927.51666666666654</v>
      </c>
      <c r="K10" s="38">
        <f t="shared" si="1"/>
        <v>5565.0999999999995</v>
      </c>
      <c r="L10" s="36">
        <f>'Übersicht Gruppen'!K6</f>
        <v>928</v>
      </c>
      <c r="M10" s="36">
        <f>'Übersicht Gruppen'!L6</f>
        <v>930.5</v>
      </c>
      <c r="N10" s="36">
        <f>'Übersicht Gruppen'!M6</f>
        <v>913.5</v>
      </c>
      <c r="O10" s="36">
        <f>'Übersicht Gruppen'!N6</f>
        <v>926.9</v>
      </c>
      <c r="P10" s="36">
        <f>'Übersicht Gruppen'!O6</f>
        <v>926.9</v>
      </c>
      <c r="Q10" s="36">
        <f>'Übersicht Gruppen'!P6</f>
        <v>926.59999999999991</v>
      </c>
      <c r="R10" s="37">
        <f>IF(Formelhilfe!O6=0,0,'Übersicht Gruppen'!Q6)</f>
        <v>925.4</v>
      </c>
      <c r="S10" s="38">
        <f t="shared" si="2"/>
        <v>5552.4</v>
      </c>
      <c r="T10" s="37">
        <f>'Übersicht Gruppen'!S6</f>
        <v>926.45833333333314</v>
      </c>
      <c r="U10" s="38">
        <f t="shared" si="3"/>
        <v>11117.5</v>
      </c>
      <c r="V10" s="92">
        <f t="shared" si="4"/>
        <v>-13.399999999999636</v>
      </c>
    </row>
    <row r="11" spans="1:22" ht="20.25" customHeight="1" x14ac:dyDescent="0.3">
      <c r="A11" s="45">
        <v>6</v>
      </c>
      <c r="B11" s="171" t="str">
        <f>'Übersicht Gruppen'!B7</f>
        <v>Börgerwald I</v>
      </c>
      <c r="C11" s="172"/>
      <c r="D11" s="40">
        <f>'Übersicht Gruppen'!C7</f>
        <v>926.5</v>
      </c>
      <c r="E11" s="40">
        <f>'Übersicht Gruppen'!D7</f>
        <v>915.2</v>
      </c>
      <c r="F11" s="40">
        <f>'Übersicht Gruppen'!E7</f>
        <v>924.3</v>
      </c>
      <c r="G11" s="40">
        <f>'Übersicht Gruppen'!F7</f>
        <v>922.8</v>
      </c>
      <c r="H11" s="40">
        <f>'Übersicht Gruppen'!G7</f>
        <v>920.2</v>
      </c>
      <c r="I11" s="40">
        <f>'Übersicht Gruppen'!H7</f>
        <v>929.3</v>
      </c>
      <c r="J11" s="41">
        <f>'Übersicht Gruppen'!I7</f>
        <v>923.05000000000007</v>
      </c>
      <c r="K11" s="42">
        <f t="shared" si="1"/>
        <v>5538.3</v>
      </c>
      <c r="L11" s="40">
        <f>'Übersicht Gruppen'!K7</f>
        <v>929.80000000000007</v>
      </c>
      <c r="M11" s="40">
        <f>'Übersicht Gruppen'!L7</f>
        <v>923.59999999999991</v>
      </c>
      <c r="N11" s="40">
        <f>'Übersicht Gruppen'!M7</f>
        <v>920.7</v>
      </c>
      <c r="O11" s="40">
        <f>'Übersicht Gruppen'!N7</f>
        <v>923.3</v>
      </c>
      <c r="P11" s="40">
        <f>'Übersicht Gruppen'!O7</f>
        <v>925.50000000000011</v>
      </c>
      <c r="Q11" s="40">
        <f>'Übersicht Gruppen'!P7</f>
        <v>932</v>
      </c>
      <c r="R11" s="41">
        <f>IF(Formelhilfe!O7=0,0,'Übersicht Gruppen'!Q7)</f>
        <v>925.81666666666672</v>
      </c>
      <c r="S11" s="42">
        <f t="shared" si="2"/>
        <v>5554.9000000000005</v>
      </c>
      <c r="T11" s="41">
        <f>'Übersicht Gruppen'!S7</f>
        <v>924.43333333333339</v>
      </c>
      <c r="U11" s="42">
        <f t="shared" si="3"/>
        <v>11093.2</v>
      </c>
      <c r="V11" s="86">
        <f t="shared" si="4"/>
        <v>-24.299999999999272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1"/>
    </row>
    <row r="13" spans="1:22" s="51" customFormat="1" x14ac:dyDescent="0.3">
      <c r="A13" s="22"/>
      <c r="B13" s="22"/>
      <c r="C13" s="50" t="s">
        <v>34</v>
      </c>
      <c r="D13" s="36">
        <f>AVERAGE(D6:D11)</f>
        <v>925.80000000000007</v>
      </c>
      <c r="E13" s="36">
        <f t="shared" ref="E13:U13" si="5">AVERAGE(E6:E11)</f>
        <v>927.01666666666654</v>
      </c>
      <c r="F13" s="36">
        <f t="shared" si="5"/>
        <v>927.78333333333342</v>
      </c>
      <c r="G13" s="36">
        <f t="shared" si="5"/>
        <v>925.65000000000009</v>
      </c>
      <c r="H13" s="36">
        <f t="shared" si="5"/>
        <v>928.19999999999993</v>
      </c>
      <c r="I13" s="36">
        <f t="shared" si="5"/>
        <v>932.15</v>
      </c>
      <c r="J13" s="37">
        <f t="shared" si="5"/>
        <v>927.76666666666677</v>
      </c>
      <c r="K13" s="38">
        <f>SUM(K6:K11)/6</f>
        <v>5566.5999999999995</v>
      </c>
      <c r="L13" s="36">
        <f t="shared" si="5"/>
        <v>930.5333333333333</v>
      </c>
      <c r="M13" s="36">
        <f t="shared" si="5"/>
        <v>929.5</v>
      </c>
      <c r="N13" s="36">
        <f t="shared" si="5"/>
        <v>925.7833333333333</v>
      </c>
      <c r="O13" s="36">
        <f t="shared" si="5"/>
        <v>930.7833333333333</v>
      </c>
      <c r="P13" s="36">
        <f t="shared" si="5"/>
        <v>929.80000000000007</v>
      </c>
      <c r="Q13" s="36">
        <f t="shared" si="5"/>
        <v>932.46666666666658</v>
      </c>
      <c r="R13" s="37">
        <f t="shared" si="5"/>
        <v>929.81111111111113</v>
      </c>
      <c r="S13" s="36">
        <f t="shared" si="5"/>
        <v>5578.8666666666677</v>
      </c>
      <c r="T13" s="37">
        <f t="shared" si="5"/>
        <v>928.78888888888889</v>
      </c>
      <c r="U13" s="38">
        <f t="shared" si="5"/>
        <v>11145.466666666667</v>
      </c>
      <c r="V13" s="53"/>
    </row>
    <row r="14" spans="1:22" s="51" customFormat="1" ht="9.75" customHeight="1" x14ac:dyDescent="0.3">
      <c r="A14" s="22"/>
      <c r="B14" s="22"/>
      <c r="C14" s="53"/>
      <c r="D14" s="113"/>
      <c r="E14" s="113"/>
      <c r="F14" s="113"/>
      <c r="G14" s="113"/>
      <c r="H14" s="113"/>
      <c r="I14" s="113"/>
      <c r="J14" s="114"/>
      <c r="K14" s="115"/>
      <c r="L14" s="113"/>
      <c r="M14" s="113"/>
      <c r="N14" s="113"/>
      <c r="O14" s="113"/>
      <c r="P14" s="113"/>
      <c r="Q14" s="113"/>
      <c r="R14" s="114"/>
      <c r="S14" s="113"/>
      <c r="T14" s="114"/>
      <c r="U14" s="115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68" t="s">
        <v>1</v>
      </c>
      <c r="K15" s="168"/>
      <c r="L15" s="46"/>
      <c r="M15" s="46"/>
      <c r="N15" s="46"/>
      <c r="O15" s="46"/>
      <c r="P15" s="46"/>
      <c r="Q15" s="46"/>
      <c r="R15" s="168" t="s">
        <v>3</v>
      </c>
      <c r="S15" s="168"/>
      <c r="T15" s="168" t="s">
        <v>5</v>
      </c>
      <c r="U15" s="168"/>
      <c r="V15" s="173" t="s">
        <v>47</v>
      </c>
    </row>
    <row r="16" spans="1:22" ht="15.75" customHeight="1" x14ac:dyDescent="0.3">
      <c r="A16" s="29" t="s">
        <v>2</v>
      </c>
      <c r="B16" s="52" t="s">
        <v>12</v>
      </c>
      <c r="C16" s="29" t="s">
        <v>53</v>
      </c>
      <c r="D16" s="53"/>
      <c r="E16" s="53"/>
      <c r="F16" s="53"/>
      <c r="G16" s="53"/>
      <c r="H16" s="53"/>
      <c r="I16" s="53"/>
      <c r="J16" s="116" t="s">
        <v>0</v>
      </c>
      <c r="K16" s="116" t="s">
        <v>6</v>
      </c>
      <c r="L16" s="53"/>
      <c r="M16" s="53"/>
      <c r="N16" s="53"/>
      <c r="O16" s="53"/>
      <c r="P16" s="53"/>
      <c r="Q16" s="53"/>
      <c r="R16" s="116" t="s">
        <v>0</v>
      </c>
      <c r="S16" s="116" t="s">
        <v>6</v>
      </c>
      <c r="T16" s="116" t="s">
        <v>0</v>
      </c>
      <c r="U16" s="116" t="s">
        <v>6</v>
      </c>
      <c r="V16" s="173"/>
    </row>
    <row r="17" spans="1:22" s="51" customFormat="1" ht="18" customHeight="1" x14ac:dyDescent="0.3">
      <c r="A17" s="50">
        <v>1</v>
      </c>
      <c r="B17" s="54" t="str">
        <f>'Übersicht Schützen'!A2</f>
        <v>Christiane Banedt</v>
      </c>
      <c r="C17" s="93" t="str">
        <f>'Übersicht Schützen'!B2</f>
        <v>Lahn II</v>
      </c>
      <c r="D17" s="55">
        <f>'Übersicht Schützen'!C2</f>
        <v>304.10000000000002</v>
      </c>
      <c r="E17" s="38">
        <f>'Übersicht Schützen'!D2</f>
        <v>313.2</v>
      </c>
      <c r="F17" s="38">
        <f>'Übersicht Schützen'!E2</f>
        <v>318.8</v>
      </c>
      <c r="G17" s="38">
        <f>'Übersicht Schützen'!F2</f>
        <v>313.5</v>
      </c>
      <c r="H17" s="38">
        <f>'Übersicht Schützen'!G2</f>
        <v>313.39999999999998</v>
      </c>
      <c r="I17" s="38">
        <f>'Übersicht Schützen'!H2</f>
        <v>316.7</v>
      </c>
      <c r="J17" s="56">
        <f>'Übersicht Schützen'!I2</f>
        <v>313.28333333333336</v>
      </c>
      <c r="K17" s="38">
        <f>SUM(D17:I17)</f>
        <v>1879.7</v>
      </c>
      <c r="L17" s="38">
        <f>'Übersicht Schützen'!L2</f>
        <v>314.60000000000002</v>
      </c>
      <c r="M17" s="38">
        <f>'Übersicht Schützen'!M2</f>
        <v>312.89999999999998</v>
      </c>
      <c r="N17" s="38">
        <f>'Übersicht Schützen'!N2</f>
        <v>312.5</v>
      </c>
      <c r="O17" s="38">
        <f>'Übersicht Schützen'!O2</f>
        <v>313.7</v>
      </c>
      <c r="P17" s="38">
        <f>'Übersicht Schützen'!P2</f>
        <v>313.60000000000002</v>
      </c>
      <c r="Q17" s="38">
        <f>'Übersicht Schützen'!Q2</f>
        <v>318.10000000000002</v>
      </c>
      <c r="R17" s="56">
        <f>IF(Formelhilfe!O9=0,0,'Übersicht Schützen'!R2)</f>
        <v>314.23333333333335</v>
      </c>
      <c r="S17" s="38">
        <f>SUM(L17:Q17)</f>
        <v>1885.4</v>
      </c>
      <c r="T17" s="56">
        <f>'Übersicht Schützen'!U2</f>
        <v>313.75833333333333</v>
      </c>
      <c r="U17" s="38">
        <f>SUM(K17+S17)</f>
        <v>3765.1000000000004</v>
      </c>
      <c r="V17" s="174"/>
    </row>
    <row r="18" spans="1:22" s="51" customFormat="1" ht="18" customHeight="1" x14ac:dyDescent="0.3">
      <c r="A18" s="29">
        <v>2</v>
      </c>
      <c r="B18" s="57" t="str">
        <f>'Übersicht Schützen'!A3</f>
        <v>Marlies Olliges</v>
      </c>
      <c r="C18" s="94" t="str">
        <f>'Übersicht Schützen'!B3</f>
        <v>Breddenberg I</v>
      </c>
      <c r="D18" s="58">
        <f>'Übersicht Schützen'!C3</f>
        <v>311</v>
      </c>
      <c r="E18" s="42">
        <f>'Übersicht Schützen'!D3</f>
        <v>314.5</v>
      </c>
      <c r="F18" s="42">
        <f>'Übersicht Schützen'!E3</f>
        <v>308.39999999999998</v>
      </c>
      <c r="G18" s="42">
        <f>'Übersicht Schützen'!F3</f>
        <v>312.3</v>
      </c>
      <c r="H18" s="42">
        <f>'Übersicht Schützen'!G3</f>
        <v>314.10000000000002</v>
      </c>
      <c r="I18" s="42">
        <f>'Übersicht Schützen'!H3</f>
        <v>313.7</v>
      </c>
      <c r="J18" s="59">
        <f>'Übersicht Schützen'!I3</f>
        <v>312.33333333333337</v>
      </c>
      <c r="K18" s="42">
        <f>SUM(D18:I18)</f>
        <v>1874.0000000000002</v>
      </c>
      <c r="L18" s="42">
        <f>'Übersicht Schützen'!L3</f>
        <v>308.5</v>
      </c>
      <c r="M18" s="42">
        <f>'Übersicht Schützen'!M3</f>
        <v>311</v>
      </c>
      <c r="N18" s="42">
        <f>'Übersicht Schützen'!N3</f>
        <v>308.39999999999998</v>
      </c>
      <c r="O18" s="42">
        <f>'Übersicht Schützen'!O3</f>
        <v>313.89999999999998</v>
      </c>
      <c r="P18" s="42">
        <f>'Übersicht Schützen'!P3</f>
        <v>314.10000000000002</v>
      </c>
      <c r="Q18" s="42">
        <f>'Übersicht Schützen'!Q3</f>
        <v>314.89999999999998</v>
      </c>
      <c r="R18" s="59">
        <f>IF(Formelhilfe!O10=0,0,'Übersicht Schützen'!R3)</f>
        <v>311.8</v>
      </c>
      <c r="S18" s="42">
        <f t="shared" ref="S18:S52" si="6">SUM(L18:Q18)</f>
        <v>1870.8000000000002</v>
      </c>
      <c r="T18" s="59">
        <f>'Übersicht Schützen'!U3</f>
        <v>312.06666666666666</v>
      </c>
      <c r="U18" s="42">
        <f t="shared" ref="U18:U52" si="7">SUM(K18+S18)</f>
        <v>3744.8</v>
      </c>
      <c r="V18" s="42">
        <f>(U17-U18)*-1</f>
        <v>-20.300000000000182</v>
      </c>
    </row>
    <row r="19" spans="1:22" s="51" customFormat="1" ht="18" customHeight="1" x14ac:dyDescent="0.3">
      <c r="A19" s="50">
        <v>3</v>
      </c>
      <c r="B19" s="54" t="str">
        <f>'Übersicht Schützen'!A4</f>
        <v>Katrin Sievers</v>
      </c>
      <c r="C19" s="93" t="str">
        <f>'Übersicht Schützen'!B4</f>
        <v>Börgerwald I</v>
      </c>
      <c r="D19" s="55">
        <f>'Übersicht Schützen'!C4</f>
        <v>313.10000000000002</v>
      </c>
      <c r="E19" s="38">
        <f>'Übersicht Schützen'!D4</f>
        <v>309.3</v>
      </c>
      <c r="F19" s="38">
        <f>'Übersicht Schützen'!E4</f>
        <v>311</v>
      </c>
      <c r="G19" s="38">
        <f>'Übersicht Schützen'!F4</f>
        <v>314.2</v>
      </c>
      <c r="H19" s="38">
        <f>'Übersicht Schützen'!G4</f>
        <v>309.60000000000002</v>
      </c>
      <c r="I19" s="38">
        <f>'Übersicht Schützen'!H4</f>
        <v>314.8</v>
      </c>
      <c r="J19" s="56">
        <f>'Übersicht Schützen'!I4</f>
        <v>312.00000000000006</v>
      </c>
      <c r="K19" s="38">
        <f t="shared" ref="K19:K52" si="8">SUM(D19:I19)</f>
        <v>1872.0000000000002</v>
      </c>
      <c r="L19" s="38">
        <f>'Übersicht Schützen'!L4</f>
        <v>312.60000000000002</v>
      </c>
      <c r="M19" s="38">
        <f>'Übersicht Schützen'!M4</f>
        <v>310.7</v>
      </c>
      <c r="N19" s="38">
        <f>'Übersicht Schützen'!N4</f>
        <v>309.2</v>
      </c>
      <c r="O19" s="38">
        <f>'Übersicht Schützen'!O4</f>
        <v>308.8</v>
      </c>
      <c r="P19" s="38">
        <f>'Übersicht Schützen'!P4</f>
        <v>309.10000000000002</v>
      </c>
      <c r="Q19" s="38">
        <f>'Übersicht Schützen'!Q4</f>
        <v>316.7</v>
      </c>
      <c r="R19" s="56">
        <f>IF(Formelhilfe!O11=0,0,'Übersicht Schützen'!R4)</f>
        <v>311.18333333333334</v>
      </c>
      <c r="S19" s="38">
        <f t="shared" si="6"/>
        <v>1867.1000000000001</v>
      </c>
      <c r="T19" s="56">
        <f>'Übersicht Schützen'!U4</f>
        <v>311.59166666666664</v>
      </c>
      <c r="U19" s="38">
        <f t="shared" si="7"/>
        <v>3739.1000000000004</v>
      </c>
      <c r="V19" s="38">
        <f t="shared" ref="V19:V46" si="9">(U18-U19)*-1</f>
        <v>-5.6999999999998181</v>
      </c>
    </row>
    <row r="20" spans="1:22" s="51" customFormat="1" ht="18" customHeight="1" x14ac:dyDescent="0.3">
      <c r="A20" s="52">
        <v>4</v>
      </c>
      <c r="B20" s="57" t="str">
        <f>'Übersicht Schützen'!A5</f>
        <v>Beate Menke</v>
      </c>
      <c r="C20" s="94" t="str">
        <f>'Übersicht Schützen'!B5</f>
        <v>Lahn II</v>
      </c>
      <c r="D20" s="58">
        <f>'Übersicht Schützen'!C5</f>
        <v>313</v>
      </c>
      <c r="E20" s="42">
        <f>'Übersicht Schützen'!D5</f>
        <v>310.8</v>
      </c>
      <c r="F20" s="42">
        <f>'Übersicht Schützen'!E5</f>
        <v>311.39999999999998</v>
      </c>
      <c r="G20" s="42">
        <f>'Übersicht Schützen'!F5</f>
        <v>307.60000000000002</v>
      </c>
      <c r="H20" s="42">
        <f>'Übersicht Schützen'!G5</f>
        <v>310.8</v>
      </c>
      <c r="I20" s="42">
        <f>'Übersicht Schützen'!H5</f>
        <v>308.2</v>
      </c>
      <c r="J20" s="59">
        <f>'Übersicht Schützen'!I5</f>
        <v>310.3</v>
      </c>
      <c r="K20" s="42">
        <f t="shared" si="8"/>
        <v>1861.8</v>
      </c>
      <c r="L20" s="42">
        <f>'Übersicht Schützen'!L5</f>
        <v>312.7</v>
      </c>
      <c r="M20" s="42">
        <f>'Übersicht Schützen'!M5</f>
        <v>313.39999999999998</v>
      </c>
      <c r="N20" s="42">
        <f>'Übersicht Schützen'!N5</f>
        <v>311.8</v>
      </c>
      <c r="O20" s="42">
        <f>'Übersicht Schützen'!O5</f>
        <v>315</v>
      </c>
      <c r="P20" s="42">
        <f>'Übersicht Schützen'!P5</f>
        <v>313</v>
      </c>
      <c r="Q20" s="42">
        <f>'Übersicht Schützen'!Q5</f>
        <v>311.2</v>
      </c>
      <c r="R20" s="59">
        <v>312.63</v>
      </c>
      <c r="S20" s="42">
        <f t="shared" si="6"/>
        <v>1877.1</v>
      </c>
      <c r="T20" s="59">
        <f>'Übersicht Schützen'!U5</f>
        <v>311.57499999999999</v>
      </c>
      <c r="U20" s="42">
        <f t="shared" si="7"/>
        <v>3738.8999999999996</v>
      </c>
      <c r="V20" s="42">
        <f t="shared" si="9"/>
        <v>-0.2000000000007276</v>
      </c>
    </row>
    <row r="21" spans="1:22" s="51" customFormat="1" ht="18" customHeight="1" x14ac:dyDescent="0.3">
      <c r="A21" s="43">
        <v>5</v>
      </c>
      <c r="B21" s="54" t="str">
        <f>'Übersicht Schützen'!A6</f>
        <v>Tanja Stindt</v>
      </c>
      <c r="C21" s="93" t="str">
        <f>'Übersicht Schützen'!B6</f>
        <v>Breddenberg II</v>
      </c>
      <c r="D21" s="55">
        <f>'Übersicht Schützen'!C6</f>
        <v>309.60000000000002</v>
      </c>
      <c r="E21" s="38">
        <f>'Übersicht Schützen'!D6</f>
        <v>310.89999999999998</v>
      </c>
      <c r="F21" s="38">
        <f>'Übersicht Schützen'!E6</f>
        <v>310</v>
      </c>
      <c r="G21" s="38">
        <f>'Übersicht Schützen'!F6</f>
        <v>311</v>
      </c>
      <c r="H21" s="38">
        <f>'Übersicht Schützen'!G6</f>
        <v>314.7</v>
      </c>
      <c r="I21" s="38">
        <f>'Übersicht Schützen'!H6</f>
        <v>312</v>
      </c>
      <c r="J21" s="56">
        <f>'Übersicht Schützen'!I6</f>
        <v>311.36666666666667</v>
      </c>
      <c r="K21" s="38">
        <f t="shared" si="8"/>
        <v>1868.2</v>
      </c>
      <c r="L21" s="38">
        <f>'Übersicht Schützen'!L6</f>
        <v>311.5</v>
      </c>
      <c r="M21" s="38">
        <f>'Übersicht Schützen'!M6</f>
        <v>312.2</v>
      </c>
      <c r="N21" s="38">
        <f>'Übersicht Schützen'!N6</f>
        <v>307.7</v>
      </c>
      <c r="O21" s="38">
        <f>'Übersicht Schützen'!O6</f>
        <v>307.89999999999998</v>
      </c>
      <c r="P21" s="38">
        <f>'Übersicht Schützen'!P6</f>
        <v>309.7</v>
      </c>
      <c r="Q21" s="38">
        <f>'Übersicht Schützen'!Q6</f>
        <v>310.7</v>
      </c>
      <c r="R21" s="56">
        <v>313.04000000000002</v>
      </c>
      <c r="S21" s="38">
        <f t="shared" si="6"/>
        <v>1859.7000000000003</v>
      </c>
      <c r="T21" s="56">
        <f>'Übersicht Schützen'!U6</f>
        <v>310.65833333333325</v>
      </c>
      <c r="U21" s="38">
        <f t="shared" si="7"/>
        <v>3727.9000000000005</v>
      </c>
      <c r="V21" s="38">
        <f t="shared" si="9"/>
        <v>-10.999999999999091</v>
      </c>
    </row>
    <row r="22" spans="1:22" s="51" customFormat="1" ht="18" customHeight="1" x14ac:dyDescent="0.3">
      <c r="A22" s="29">
        <v>6</v>
      </c>
      <c r="B22" s="57" t="str">
        <f>'Übersicht Schützen'!A7</f>
        <v>Monika Hegemann</v>
      </c>
      <c r="C22" s="94" t="str">
        <f>'Übersicht Schützen'!B7</f>
        <v>Sögel I</v>
      </c>
      <c r="D22" s="58">
        <f>'Übersicht Schützen'!C7</f>
        <v>308.5</v>
      </c>
      <c r="E22" s="42">
        <f>'Übersicht Schützen'!D7</f>
        <v>310.3</v>
      </c>
      <c r="F22" s="42">
        <f>'Übersicht Schützen'!E7</f>
        <v>308.2</v>
      </c>
      <c r="G22" s="42">
        <f>'Übersicht Schützen'!F7</f>
        <v>312</v>
      </c>
      <c r="H22" s="42">
        <f>'Übersicht Schützen'!G7</f>
        <v>307.39999999999998</v>
      </c>
      <c r="I22" s="42">
        <f>'Übersicht Schützen'!H7</f>
        <v>308.39999999999998</v>
      </c>
      <c r="J22" s="59">
        <f>'Übersicht Schützen'!I7</f>
        <v>309.13333333333338</v>
      </c>
      <c r="K22" s="42">
        <f t="shared" si="8"/>
        <v>1854.8000000000002</v>
      </c>
      <c r="L22" s="42">
        <f>'Übersicht Schützen'!L7</f>
        <v>314.89999999999998</v>
      </c>
      <c r="M22" s="42">
        <f>'Übersicht Schützen'!M7</f>
        <v>314.8</v>
      </c>
      <c r="N22" s="42">
        <f>'Übersicht Schützen'!N7</f>
        <v>310</v>
      </c>
      <c r="O22" s="42">
        <f>'Übersicht Schützen'!O7</f>
        <v>308.8</v>
      </c>
      <c r="P22" s="42">
        <f>'Übersicht Schützen'!P7</f>
        <v>311.7</v>
      </c>
      <c r="Q22" s="42">
        <f>'Übersicht Schützen'!Q7</f>
        <v>311.8</v>
      </c>
      <c r="R22" s="59">
        <v>311.88</v>
      </c>
      <c r="S22" s="42">
        <f t="shared" si="6"/>
        <v>1872</v>
      </c>
      <c r="T22" s="59">
        <f>'Übersicht Schützen'!U7</f>
        <v>310.56666666666672</v>
      </c>
      <c r="U22" s="42">
        <f t="shared" si="7"/>
        <v>3726.8</v>
      </c>
      <c r="V22" s="42">
        <f t="shared" si="9"/>
        <v>-1.1000000000003638</v>
      </c>
    </row>
    <row r="23" spans="1:22" s="51" customFormat="1" ht="18" customHeight="1" x14ac:dyDescent="0.3">
      <c r="A23" s="50">
        <v>7</v>
      </c>
      <c r="B23" s="54" t="str">
        <f>'Übersicht Schützen'!A8</f>
        <v>Anke Rave</v>
      </c>
      <c r="C23" s="93" t="str">
        <f>'Übersicht Schützen'!B8</f>
        <v>Esterwegen IV</v>
      </c>
      <c r="D23" s="55">
        <f>'Übersicht Schützen'!C8</f>
        <v>311.3</v>
      </c>
      <c r="E23" s="38">
        <f>'Übersicht Schützen'!D8</f>
        <v>309.39999999999998</v>
      </c>
      <c r="F23" s="38">
        <f>'Übersicht Schützen'!E8</f>
        <v>308.5</v>
      </c>
      <c r="G23" s="38">
        <f>'Übersicht Schützen'!F8</f>
        <v>306.39999999999998</v>
      </c>
      <c r="H23" s="38">
        <f>'Übersicht Schützen'!G8</f>
        <v>310.89999999999998</v>
      </c>
      <c r="I23" s="38">
        <f>'Übersicht Schützen'!H8</f>
        <v>309.8</v>
      </c>
      <c r="J23" s="56">
        <f>'Übersicht Schützen'!I8</f>
        <v>309.38333333333333</v>
      </c>
      <c r="K23" s="38">
        <f t="shared" si="8"/>
        <v>1856.3</v>
      </c>
      <c r="L23" s="38">
        <f>'Übersicht Schützen'!L8</f>
        <v>310.10000000000002</v>
      </c>
      <c r="M23" s="38">
        <f>'Übersicht Schützen'!M8</f>
        <v>310.10000000000002</v>
      </c>
      <c r="N23" s="38">
        <f>'Übersicht Schützen'!N8</f>
        <v>311.39999999999998</v>
      </c>
      <c r="O23" s="38">
        <f>'Übersicht Schützen'!O8</f>
        <v>308.7</v>
      </c>
      <c r="P23" s="38">
        <f>'Übersicht Schützen'!P8</f>
        <v>313.3</v>
      </c>
      <c r="Q23" s="38">
        <f>'Übersicht Schützen'!Q8</f>
        <v>313.39999999999998</v>
      </c>
      <c r="R23" s="56">
        <f>IF(Formelhilfe!O15=0,0,'Übersicht Schützen'!R8)</f>
        <v>311.16666666666669</v>
      </c>
      <c r="S23" s="38">
        <f t="shared" si="6"/>
        <v>1867</v>
      </c>
      <c r="T23" s="56">
        <f>'Übersicht Schützen'!U8</f>
        <v>310.27500000000003</v>
      </c>
      <c r="U23" s="38">
        <f t="shared" si="7"/>
        <v>3723.3</v>
      </c>
      <c r="V23" s="38">
        <f t="shared" si="9"/>
        <v>-3.5</v>
      </c>
    </row>
    <row r="24" spans="1:22" s="51" customFormat="1" ht="18" customHeight="1" x14ac:dyDescent="0.3">
      <c r="A24" s="29">
        <v>8</v>
      </c>
      <c r="B24" s="57" t="str">
        <f>'Übersicht Schützen'!A9</f>
        <v>Marianne Lindemann</v>
      </c>
      <c r="C24" s="94" t="str">
        <f>'Übersicht Schützen'!B9</f>
        <v>Esterwegen IV</v>
      </c>
      <c r="D24" s="58">
        <f>'Übersicht Schützen'!C9</f>
        <v>308.5</v>
      </c>
      <c r="E24" s="42">
        <f>'Übersicht Schützen'!D9</f>
        <v>310.2</v>
      </c>
      <c r="F24" s="42">
        <f>'Übersicht Schützen'!E9</f>
        <v>308.3</v>
      </c>
      <c r="G24" s="42">
        <f>'Übersicht Schützen'!F9</f>
        <v>309.39999999999998</v>
      </c>
      <c r="H24" s="42">
        <f>'Übersicht Schützen'!G9</f>
        <v>310.2</v>
      </c>
      <c r="I24" s="42">
        <f>'Übersicht Schützen'!H9</f>
        <v>308.60000000000002</v>
      </c>
      <c r="J24" s="59">
        <f>'Übersicht Schützen'!I9</f>
        <v>309.20000000000005</v>
      </c>
      <c r="K24" s="42">
        <f t="shared" si="8"/>
        <v>1855.2000000000003</v>
      </c>
      <c r="L24" s="42">
        <f>'Übersicht Schützen'!L9</f>
        <v>307.60000000000002</v>
      </c>
      <c r="M24" s="42">
        <f>'Übersicht Schützen'!M9</f>
        <v>312</v>
      </c>
      <c r="N24" s="42">
        <f>'Übersicht Schützen'!N9</f>
        <v>312.5</v>
      </c>
      <c r="O24" s="42">
        <f>'Übersicht Schützen'!O9</f>
        <v>310.5</v>
      </c>
      <c r="P24" s="42">
        <f>'Übersicht Schützen'!P9</f>
        <v>309.60000000000002</v>
      </c>
      <c r="Q24" s="42">
        <f>'Übersicht Schützen'!Q9</f>
        <v>312.89999999999998</v>
      </c>
      <c r="R24" s="59">
        <f>IF(Formelhilfe!O16=0,0,'Übersicht Schützen'!R9)</f>
        <v>310.84999999999997</v>
      </c>
      <c r="S24" s="42">
        <f t="shared" si="6"/>
        <v>1865.1</v>
      </c>
      <c r="T24" s="59">
        <f>'Übersicht Schützen'!U9</f>
        <v>310.02500000000003</v>
      </c>
      <c r="U24" s="42">
        <f t="shared" si="7"/>
        <v>3720.3</v>
      </c>
      <c r="V24" s="42">
        <f t="shared" si="9"/>
        <v>-3</v>
      </c>
    </row>
    <row r="25" spans="1:22" s="51" customFormat="1" ht="18" customHeight="1" x14ac:dyDescent="0.3">
      <c r="A25" s="43">
        <v>9</v>
      </c>
      <c r="B25" s="54" t="str">
        <f>'Übersicht Schützen'!A10</f>
        <v>Claudia Flint</v>
      </c>
      <c r="C25" s="93" t="str">
        <f>'Übersicht Schützen'!B10</f>
        <v>Lahn II</v>
      </c>
      <c r="D25" s="55">
        <f>'Übersicht Schützen'!C10</f>
        <v>311.39999999999998</v>
      </c>
      <c r="E25" s="38">
        <f>'Übersicht Schützen'!D10</f>
        <v>305.2</v>
      </c>
      <c r="F25" s="38">
        <f>'Übersicht Schützen'!E10</f>
        <v>306.2</v>
      </c>
      <c r="G25" s="38">
        <f>'Übersicht Schützen'!F10</f>
        <v>306</v>
      </c>
      <c r="H25" s="38">
        <f>'Übersicht Schützen'!G10</f>
        <v>310.10000000000002</v>
      </c>
      <c r="I25" s="38">
        <f>'Übersicht Schützen'!H10</f>
        <v>312.2</v>
      </c>
      <c r="J25" s="56">
        <f>'Übersicht Schützen'!I10</f>
        <v>308.51666666666671</v>
      </c>
      <c r="K25" s="38">
        <f t="shared" si="8"/>
        <v>1851.1000000000001</v>
      </c>
      <c r="L25" s="38">
        <f>'Übersicht Schützen'!L10</f>
        <v>311.8</v>
      </c>
      <c r="M25" s="38">
        <f>'Übersicht Schützen'!M10</f>
        <v>313.7</v>
      </c>
      <c r="N25" s="38">
        <f>'Übersicht Schützen'!N10</f>
        <v>307.7</v>
      </c>
      <c r="O25" s="38">
        <f>'Übersicht Schützen'!O10</f>
        <v>312.89999999999998</v>
      </c>
      <c r="P25" s="38">
        <f>'Übersicht Schützen'!P10</f>
        <v>310</v>
      </c>
      <c r="Q25" s="38">
        <f>'Übersicht Schützen'!Q10</f>
        <v>310.3</v>
      </c>
      <c r="R25" s="56">
        <f>IF(Formelhilfe!O17=0,0,'Übersicht Schützen'!R10)</f>
        <v>311.06666666666666</v>
      </c>
      <c r="S25" s="38">
        <f t="shared" si="6"/>
        <v>1866.3999999999999</v>
      </c>
      <c r="T25" s="56">
        <f>'Übersicht Schützen'!U10</f>
        <v>309.79166666666669</v>
      </c>
      <c r="U25" s="38">
        <f t="shared" si="7"/>
        <v>3717.5</v>
      </c>
      <c r="V25" s="38">
        <f t="shared" si="9"/>
        <v>-2.8000000000001819</v>
      </c>
    </row>
    <row r="26" spans="1:22" s="51" customFormat="1" ht="18" customHeight="1" x14ac:dyDescent="0.3">
      <c r="A26" s="52">
        <v>10</v>
      </c>
      <c r="B26" s="57" t="str">
        <f>'Übersicht Schützen'!A11</f>
        <v>Thea Jansen</v>
      </c>
      <c r="C26" s="94" t="str">
        <f>'Übersicht Schützen'!B11</f>
        <v>Sögel I</v>
      </c>
      <c r="D26" s="58">
        <f>'Übersicht Schützen'!C11</f>
        <v>312.89999999999998</v>
      </c>
      <c r="E26" s="42">
        <f>'Übersicht Schützen'!D11</f>
        <v>310.89999999999998</v>
      </c>
      <c r="F26" s="42">
        <f>'Übersicht Schützen'!E11</f>
        <v>307.3</v>
      </c>
      <c r="G26" s="42">
        <f>'Übersicht Schützen'!F11</f>
        <v>305.5</v>
      </c>
      <c r="H26" s="42">
        <f>'Übersicht Schützen'!G11</f>
        <v>314.39999999999998</v>
      </c>
      <c r="I26" s="42">
        <f>'Übersicht Schützen'!H11</f>
        <v>311</v>
      </c>
      <c r="J26" s="59">
        <f>'Übersicht Schützen'!I11</f>
        <v>310.33333333333331</v>
      </c>
      <c r="K26" s="42">
        <f t="shared" si="8"/>
        <v>1862</v>
      </c>
      <c r="L26" s="42">
        <f>'Übersicht Schützen'!L11</f>
        <v>293.89999999999998</v>
      </c>
      <c r="M26" s="42">
        <f>'Übersicht Schützen'!M11</f>
        <v>309.7</v>
      </c>
      <c r="N26" s="42">
        <f>'Übersicht Schützen'!N11</f>
        <v>310.2</v>
      </c>
      <c r="O26" s="42">
        <f>'Übersicht Schützen'!O11</f>
        <v>311.5</v>
      </c>
      <c r="P26" s="42">
        <f>'Übersicht Schützen'!P11</f>
        <v>310.8</v>
      </c>
      <c r="Q26" s="42">
        <f>'Übersicht Schützen'!Q11</f>
        <v>310.10000000000002</v>
      </c>
      <c r="R26" s="59">
        <f>IF(Formelhilfe!O18=0,0,'Übersicht Schützen'!R11)</f>
        <v>307.7</v>
      </c>
      <c r="S26" s="42">
        <f t="shared" si="6"/>
        <v>1846.1999999999998</v>
      </c>
      <c r="T26" s="59">
        <f>'Übersicht Schützen'!U11</f>
        <v>309.01666666666665</v>
      </c>
      <c r="U26" s="42">
        <f t="shared" si="7"/>
        <v>3708.2</v>
      </c>
      <c r="V26" s="42">
        <f t="shared" si="9"/>
        <v>-9.3000000000001819</v>
      </c>
    </row>
    <row r="27" spans="1:22" s="51" customFormat="1" ht="18" customHeight="1" x14ac:dyDescent="0.3">
      <c r="A27" s="50">
        <v>11</v>
      </c>
      <c r="B27" s="54" t="str">
        <f>'Übersicht Schützen'!A12</f>
        <v>Maria Rawe</v>
      </c>
      <c r="C27" s="93" t="str">
        <f>'Übersicht Schützen'!B12</f>
        <v>Lahn II</v>
      </c>
      <c r="D27" s="55">
        <f>'Übersicht Schützen'!C12</f>
        <v>303.7</v>
      </c>
      <c r="E27" s="38">
        <f>'Übersicht Schützen'!D12</f>
        <v>306.39999999999998</v>
      </c>
      <c r="F27" s="38">
        <f>'Übersicht Schützen'!E12</f>
        <v>312.10000000000002</v>
      </c>
      <c r="G27" s="38">
        <f>'Übersicht Schützen'!F12</f>
        <v>309.7</v>
      </c>
      <c r="H27" s="38">
        <f>'Übersicht Schützen'!G12</f>
        <v>310.60000000000002</v>
      </c>
      <c r="I27" s="38">
        <f>'Übersicht Schützen'!H12</f>
        <v>311.60000000000002</v>
      </c>
      <c r="J27" s="56">
        <f>'Übersicht Schützen'!I12</f>
        <v>309.01666666666665</v>
      </c>
      <c r="K27" s="38">
        <f t="shared" si="8"/>
        <v>1854.1</v>
      </c>
      <c r="L27" s="38">
        <f>'Übersicht Schützen'!L12</f>
        <v>309.8</v>
      </c>
      <c r="M27" s="38">
        <f>'Übersicht Schützen'!M12</f>
        <v>309.3</v>
      </c>
      <c r="N27" s="38">
        <f>'Übersicht Schützen'!N12</f>
        <v>311.3</v>
      </c>
      <c r="O27" s="38">
        <f>'Übersicht Schützen'!O12</f>
        <v>305.2</v>
      </c>
      <c r="P27" s="38">
        <f>'Übersicht Schützen'!P12</f>
        <v>309.8</v>
      </c>
      <c r="Q27" s="38">
        <f>'Übersicht Schützen'!Q12</f>
        <v>307.3</v>
      </c>
      <c r="R27" s="56">
        <v>310.88</v>
      </c>
      <c r="S27" s="38">
        <f t="shared" si="6"/>
        <v>1852.7</v>
      </c>
      <c r="T27" s="56">
        <f>'Übersicht Schützen'!U12</f>
        <v>308.90000000000003</v>
      </c>
      <c r="U27" s="38">
        <f t="shared" si="7"/>
        <v>3706.8</v>
      </c>
      <c r="V27" s="38">
        <f t="shared" si="9"/>
        <v>-1.3999999999996362</v>
      </c>
    </row>
    <row r="28" spans="1:22" s="51" customFormat="1" ht="18" customHeight="1" x14ac:dyDescent="0.3">
      <c r="A28" s="29">
        <v>12</v>
      </c>
      <c r="B28" s="57" t="str">
        <f>'Übersicht Schützen'!A13</f>
        <v>Maria Günther</v>
      </c>
      <c r="C28" s="94" t="str">
        <f>'Übersicht Schützen'!B13</f>
        <v>Breddenberg I</v>
      </c>
      <c r="D28" s="58">
        <f>'Übersicht Schützen'!C13</f>
        <v>303.8</v>
      </c>
      <c r="E28" s="42">
        <f>'Übersicht Schützen'!D13</f>
        <v>306.89999999999998</v>
      </c>
      <c r="F28" s="42">
        <f>'Übersicht Schützen'!E13</f>
        <v>307.3</v>
      </c>
      <c r="G28" s="42">
        <f>'Übersicht Schützen'!F13</f>
        <v>303</v>
      </c>
      <c r="H28" s="42">
        <f>'Übersicht Schützen'!G13</f>
        <v>309.3</v>
      </c>
      <c r="I28" s="42">
        <f>'Übersicht Schützen'!H13</f>
        <v>307.5</v>
      </c>
      <c r="J28" s="59">
        <f>'Übersicht Schützen'!I13</f>
        <v>306.3</v>
      </c>
      <c r="K28" s="42">
        <f t="shared" si="8"/>
        <v>1837.8</v>
      </c>
      <c r="L28" s="42">
        <f>'Übersicht Schützen'!L13</f>
        <v>310.7</v>
      </c>
      <c r="M28" s="42">
        <f>'Übersicht Schützen'!M13</f>
        <v>305.89999999999998</v>
      </c>
      <c r="N28" s="42">
        <f>'Übersicht Schützen'!N13</f>
        <v>310.39999999999998</v>
      </c>
      <c r="O28" s="42">
        <f>'Übersicht Schützen'!O13</f>
        <v>308.39999999999998</v>
      </c>
      <c r="P28" s="42">
        <f>'Übersicht Schützen'!P13</f>
        <v>309.5</v>
      </c>
      <c r="Q28" s="42">
        <f>'Übersicht Schützen'!Q13</f>
        <v>308.3</v>
      </c>
      <c r="R28" s="59">
        <v>308.95999999999998</v>
      </c>
      <c r="S28" s="42">
        <f t="shared" si="6"/>
        <v>1853.1999999999998</v>
      </c>
      <c r="T28" s="59">
        <f>'Übersicht Schützen'!U13</f>
        <v>307.58333333333337</v>
      </c>
      <c r="U28" s="42">
        <f t="shared" si="7"/>
        <v>3691</v>
      </c>
      <c r="V28" s="42">
        <f t="shared" si="9"/>
        <v>-15.800000000000182</v>
      </c>
    </row>
    <row r="29" spans="1:22" s="51" customFormat="1" ht="18" customHeight="1" x14ac:dyDescent="0.3">
      <c r="A29" s="50">
        <v>13</v>
      </c>
      <c r="B29" s="54" t="str">
        <f>'Übersicht Schützen'!A14</f>
        <v>Irmgard Rolfes</v>
      </c>
      <c r="C29" s="93" t="str">
        <f>'Übersicht Schützen'!B14</f>
        <v>Sögel I</v>
      </c>
      <c r="D29" s="55">
        <f>'Übersicht Schützen'!C14</f>
        <v>306.39999999999998</v>
      </c>
      <c r="E29" s="38">
        <f>'Übersicht Schützen'!D14</f>
        <v>305.89999999999998</v>
      </c>
      <c r="F29" s="38">
        <f>'Übersicht Schützen'!E14</f>
        <v>308.39999999999998</v>
      </c>
      <c r="G29" s="38">
        <f>'Übersicht Schützen'!F14</f>
        <v>307</v>
      </c>
      <c r="H29" s="38">
        <f>'Übersicht Schützen'!G14</f>
        <v>302.89999999999998</v>
      </c>
      <c r="I29" s="38">
        <f>'Übersicht Schützen'!H14</f>
        <v>308.7</v>
      </c>
      <c r="J29" s="56">
        <f>'Übersicht Schützen'!I14</f>
        <v>306.55</v>
      </c>
      <c r="K29" s="38">
        <f t="shared" si="8"/>
        <v>1839.3</v>
      </c>
      <c r="L29" s="38">
        <f>'Übersicht Schützen'!L14</f>
        <v>308.10000000000002</v>
      </c>
      <c r="M29" s="38">
        <f>'Übersicht Schützen'!M14</f>
        <v>306.89999999999998</v>
      </c>
      <c r="N29" s="38">
        <f>'Übersicht Schützen'!N14</f>
        <v>309.60000000000002</v>
      </c>
      <c r="O29" s="38">
        <f>'Übersicht Schützen'!O14</f>
        <v>313.5</v>
      </c>
      <c r="P29" s="38">
        <f>'Übersicht Schützen'!P14</f>
        <v>306.7</v>
      </c>
      <c r="Q29" s="38">
        <f>'Übersicht Schützen'!Q14</f>
        <v>305</v>
      </c>
      <c r="R29" s="56">
        <f>IF(Formelhilfe!O21=0,0,'Übersicht Schützen'!R14)</f>
        <v>308.3</v>
      </c>
      <c r="S29" s="38">
        <f t="shared" si="6"/>
        <v>1849.8</v>
      </c>
      <c r="T29" s="56">
        <f>'Übersicht Schützen'!U14</f>
        <v>307.42500000000001</v>
      </c>
      <c r="U29" s="38">
        <f t="shared" si="7"/>
        <v>3689.1</v>
      </c>
      <c r="V29" s="38">
        <f t="shared" si="9"/>
        <v>-1.9000000000000909</v>
      </c>
    </row>
    <row r="30" spans="1:22" s="51" customFormat="1" ht="18" customHeight="1" x14ac:dyDescent="0.3">
      <c r="A30" s="52">
        <v>14</v>
      </c>
      <c r="B30" s="57" t="str">
        <f>'Übersicht Schützen'!A15</f>
        <v>Johanna Kassens</v>
      </c>
      <c r="C30" s="94" t="str">
        <f>'Übersicht Schützen'!B15</f>
        <v>Esterwegen IV</v>
      </c>
      <c r="D30" s="58">
        <f>'Übersicht Schützen'!C15</f>
        <v>306.39999999999998</v>
      </c>
      <c r="E30" s="42">
        <f>'Übersicht Schützen'!D15</f>
        <v>307.39999999999998</v>
      </c>
      <c r="F30" s="42">
        <f>'Übersicht Schützen'!E15</f>
        <v>308.2</v>
      </c>
      <c r="G30" s="42">
        <f>'Übersicht Schützen'!F15</f>
        <v>304.89999999999998</v>
      </c>
      <c r="H30" s="42">
        <f>'Übersicht Schützen'!G15</f>
        <v>301</v>
      </c>
      <c r="I30" s="42">
        <f>'Übersicht Schützen'!H15</f>
        <v>313.10000000000002</v>
      </c>
      <c r="J30" s="59">
        <f>'Übersicht Schützen'!I15</f>
        <v>306.83333333333331</v>
      </c>
      <c r="K30" s="42">
        <f t="shared" si="8"/>
        <v>1841</v>
      </c>
      <c r="L30" s="42">
        <f>'Übersicht Schützen'!L15</f>
        <v>308.8</v>
      </c>
      <c r="M30" s="42">
        <f>'Übersicht Schützen'!M15</f>
        <v>305.10000000000002</v>
      </c>
      <c r="N30" s="42">
        <f>'Übersicht Schützen'!N15</f>
        <v>303.60000000000002</v>
      </c>
      <c r="O30" s="42">
        <f>'Übersicht Schützen'!O15</f>
        <v>306.89999999999998</v>
      </c>
      <c r="P30" s="42">
        <f>'Übersicht Schützen'!P15</f>
        <v>307.39999999999998</v>
      </c>
      <c r="Q30" s="42">
        <f>'Übersicht Schützen'!Q15</f>
        <v>308.39999999999998</v>
      </c>
      <c r="R30" s="59">
        <f>IF(Formelhilfe!O22=0,0,'Übersicht Schützen'!R15)</f>
        <v>306.70000000000005</v>
      </c>
      <c r="S30" s="42">
        <f t="shared" si="6"/>
        <v>1840.2000000000003</v>
      </c>
      <c r="T30" s="59">
        <f>'Übersicht Schützen'!U15</f>
        <v>306.76666666666671</v>
      </c>
      <c r="U30" s="42">
        <f t="shared" si="7"/>
        <v>3681.2000000000003</v>
      </c>
      <c r="V30" s="42">
        <f t="shared" si="9"/>
        <v>-7.8999999999996362</v>
      </c>
    </row>
    <row r="31" spans="1:22" s="51" customFormat="1" ht="18" customHeight="1" x14ac:dyDescent="0.3">
      <c r="A31" s="43">
        <v>15</v>
      </c>
      <c r="B31" s="54" t="str">
        <f>'Übersicht Schützen'!A16</f>
        <v>Anette Hanenkamp</v>
      </c>
      <c r="C31" s="93" t="str">
        <f>'Übersicht Schützen'!B16</f>
        <v>Breddenberg I</v>
      </c>
      <c r="D31" s="55">
        <f>'Übersicht Schützen'!C16</f>
        <v>310.3</v>
      </c>
      <c r="E31" s="38">
        <f>'Übersicht Schützen'!D16</f>
        <v>309.3</v>
      </c>
      <c r="F31" s="38">
        <f>'Übersicht Schützen'!E16</f>
        <v>301.3</v>
      </c>
      <c r="G31" s="38">
        <f>'Übersicht Schützen'!F16</f>
        <v>307.2</v>
      </c>
      <c r="H31" s="38">
        <f>'Übersicht Schützen'!G16</f>
        <v>303.39999999999998</v>
      </c>
      <c r="I31" s="38">
        <f>'Übersicht Schützen'!H16</f>
        <v>309.8</v>
      </c>
      <c r="J31" s="56">
        <f>'Übersicht Schützen'!I16</f>
        <v>306.88333333333333</v>
      </c>
      <c r="K31" s="38">
        <f t="shared" si="8"/>
        <v>1841.3</v>
      </c>
      <c r="L31" s="38">
        <f>'Übersicht Schützen'!L16</f>
        <v>306.7</v>
      </c>
      <c r="M31" s="38">
        <f>'Übersicht Schützen'!M16</f>
        <v>307.39999999999998</v>
      </c>
      <c r="N31" s="38">
        <f>'Übersicht Schützen'!N16</f>
        <v>305.10000000000002</v>
      </c>
      <c r="O31" s="38">
        <f>'Übersicht Schützen'!O16</f>
        <v>305.7</v>
      </c>
      <c r="P31" s="38">
        <f>'Übersicht Schützen'!P16</f>
        <v>303</v>
      </c>
      <c r="Q31" s="38">
        <f>'Übersicht Schützen'!Q16</f>
        <v>311.8</v>
      </c>
      <c r="R31" s="56">
        <v>307.14</v>
      </c>
      <c r="S31" s="38">
        <f t="shared" si="6"/>
        <v>1839.6999999999998</v>
      </c>
      <c r="T31" s="56">
        <f>'Übersicht Schützen'!U16</f>
        <v>306.75</v>
      </c>
      <c r="U31" s="38">
        <f t="shared" si="7"/>
        <v>3681</v>
      </c>
      <c r="V31" s="38">
        <f t="shared" si="9"/>
        <v>-0.20000000000027285</v>
      </c>
    </row>
    <row r="32" spans="1:22" s="51" customFormat="1" ht="18" customHeight="1" x14ac:dyDescent="0.3">
      <c r="A32" s="29">
        <v>16</v>
      </c>
      <c r="B32" s="57" t="str">
        <f>'Übersicht Schützen'!A17</f>
        <v>Irene Jansen</v>
      </c>
      <c r="C32" s="94" t="str">
        <f>'Übersicht Schützen'!B17</f>
        <v>Breddenberg II</v>
      </c>
      <c r="D32" s="58">
        <f>'Übersicht Schützen'!C17</f>
        <v>300.60000000000002</v>
      </c>
      <c r="E32" s="42">
        <f>'Übersicht Schützen'!D17</f>
        <v>309.2</v>
      </c>
      <c r="F32" s="42">
        <f>'Übersicht Schützen'!E17</f>
        <v>308.10000000000002</v>
      </c>
      <c r="G32" s="42">
        <f>'Übersicht Schützen'!F17</f>
        <v>302.60000000000002</v>
      </c>
      <c r="H32" s="42">
        <f>'Übersicht Schützen'!G17</f>
        <v>303.7</v>
      </c>
      <c r="I32" s="42">
        <f>'Übersicht Schützen'!H17</f>
        <v>311.89999999999998</v>
      </c>
      <c r="J32" s="59">
        <f>'Übersicht Schützen'!I17</f>
        <v>306.01666666666665</v>
      </c>
      <c r="K32" s="42">
        <f t="shared" si="8"/>
        <v>1836.1</v>
      </c>
      <c r="L32" s="42">
        <f>'Übersicht Schützen'!L17</f>
        <v>302.10000000000002</v>
      </c>
      <c r="M32" s="42">
        <f>'Übersicht Schützen'!M17</f>
        <v>309.5</v>
      </c>
      <c r="N32" s="42">
        <f>'Übersicht Schützen'!N17</f>
        <v>303.7</v>
      </c>
      <c r="O32" s="42">
        <f>'Übersicht Schützen'!O17</f>
        <v>311.89999999999998</v>
      </c>
      <c r="P32" s="42">
        <f>'Übersicht Schützen'!P17</f>
        <v>308.5</v>
      </c>
      <c r="Q32" s="42">
        <f>'Übersicht Schützen'!Q17</f>
        <v>309.2</v>
      </c>
      <c r="R32" s="59">
        <f>IF(Formelhilfe!O24=0,0,'Übersicht Schützen'!R17)</f>
        <v>307.48333333333329</v>
      </c>
      <c r="S32" s="42">
        <f t="shared" si="6"/>
        <v>1844.8999999999999</v>
      </c>
      <c r="T32" s="59">
        <f>'Übersicht Schützen'!U17</f>
        <v>306.74999999999994</v>
      </c>
      <c r="U32" s="42">
        <f t="shared" si="7"/>
        <v>3681</v>
      </c>
      <c r="V32" s="42">
        <f t="shared" si="9"/>
        <v>0</v>
      </c>
    </row>
    <row r="33" spans="1:44" s="51" customFormat="1" ht="18" customHeight="1" x14ac:dyDescent="0.3">
      <c r="A33" s="50">
        <v>17</v>
      </c>
      <c r="B33" s="54" t="str">
        <f>'Übersicht Schützen'!A18</f>
        <v>Anette Sievers</v>
      </c>
      <c r="C33" s="93" t="str">
        <f>'Übersicht Schützen'!B18</f>
        <v>Börgerwald I</v>
      </c>
      <c r="D33" s="55">
        <f>'Übersicht Schützen'!C18</f>
        <v>305.5</v>
      </c>
      <c r="E33" s="38">
        <f>'Übersicht Schützen'!D18</f>
        <v>306.8</v>
      </c>
      <c r="F33" s="38">
        <f>'Übersicht Schützen'!E18</f>
        <v>303.7</v>
      </c>
      <c r="G33" s="38">
        <f>'Übersicht Schützen'!F18</f>
        <v>304.60000000000002</v>
      </c>
      <c r="H33" s="38">
        <f>'Übersicht Schützen'!G18</f>
        <v>303.8</v>
      </c>
      <c r="I33" s="38">
        <f>'Übersicht Schützen'!H18</f>
        <v>310.7</v>
      </c>
      <c r="J33" s="56">
        <f>'Übersicht Schützen'!I18</f>
        <v>305.84999999999997</v>
      </c>
      <c r="K33" s="38">
        <f t="shared" si="8"/>
        <v>1835.1</v>
      </c>
      <c r="L33" s="38">
        <f>'Übersicht Schützen'!L18</f>
        <v>310.10000000000002</v>
      </c>
      <c r="M33" s="38">
        <f>'Übersicht Schützen'!M18</f>
        <v>306.60000000000002</v>
      </c>
      <c r="N33" s="38">
        <f>'Übersicht Schützen'!N18</f>
        <v>300.5</v>
      </c>
      <c r="O33" s="38">
        <f>'Übersicht Schützen'!O18</f>
        <v>305.8</v>
      </c>
      <c r="P33" s="38">
        <f>'Übersicht Schützen'!P18</f>
        <v>300.3</v>
      </c>
      <c r="Q33" s="38">
        <f>'Übersicht Schützen'!Q18</f>
        <v>303.8</v>
      </c>
      <c r="R33" s="56">
        <v>304.66000000000003</v>
      </c>
      <c r="S33" s="38">
        <f t="shared" si="6"/>
        <v>1827.1</v>
      </c>
      <c r="T33" s="56">
        <f>'Übersicht Schützen'!U18</f>
        <v>305.18333333333334</v>
      </c>
      <c r="U33" s="38">
        <f t="shared" si="7"/>
        <v>3662.2</v>
      </c>
      <c r="V33" s="38">
        <f t="shared" si="9"/>
        <v>-18.800000000000182</v>
      </c>
    </row>
    <row r="34" spans="1:44" s="51" customFormat="1" ht="18" customHeight="1" x14ac:dyDescent="0.3">
      <c r="A34" s="29">
        <v>18</v>
      </c>
      <c r="B34" s="57" t="str">
        <f>'Übersicht Schützen'!A19</f>
        <v>Thekla Bruns</v>
      </c>
      <c r="C34" s="94" t="str">
        <f>'Übersicht Schützen'!B19</f>
        <v>Breddenberg I</v>
      </c>
      <c r="D34" s="58">
        <f>'Übersicht Schützen'!C19</f>
        <v>310.60000000000002</v>
      </c>
      <c r="E34" s="42">
        <f>'Übersicht Schützen'!D19</f>
        <v>304.60000000000002</v>
      </c>
      <c r="F34" s="42">
        <f>'Übersicht Schützen'!E19</f>
        <v>303</v>
      </c>
      <c r="G34" s="42">
        <f>'Übersicht Schützen'!F19</f>
        <v>307.39999999999998</v>
      </c>
      <c r="H34" s="42">
        <f>'Übersicht Schützen'!G19</f>
        <v>308.39999999999998</v>
      </c>
      <c r="I34" s="42">
        <f>'Übersicht Schützen'!H19</f>
        <v>306.5</v>
      </c>
      <c r="J34" s="59">
        <f>'Übersicht Schützen'!I19</f>
        <v>306.75</v>
      </c>
      <c r="K34" s="42">
        <f t="shared" si="8"/>
        <v>1840.5</v>
      </c>
      <c r="L34" s="42">
        <f>'Übersicht Schützen'!L19</f>
        <v>301</v>
      </c>
      <c r="M34" s="42">
        <f>'Übersicht Schützen'!M19</f>
        <v>301.60000000000002</v>
      </c>
      <c r="N34" s="42">
        <f>'Übersicht Schützen'!N19</f>
        <v>303</v>
      </c>
      <c r="O34" s="42">
        <f>'Übersicht Schützen'!O19</f>
        <v>305.7</v>
      </c>
      <c r="P34" s="42">
        <f>'Übersicht Schützen'!P19</f>
        <v>306</v>
      </c>
      <c r="Q34" s="42">
        <f>'Übersicht Schützen'!Q19</f>
        <v>303.7</v>
      </c>
      <c r="R34" s="59">
        <v>303.45999999999998</v>
      </c>
      <c r="S34" s="42">
        <f t="shared" si="6"/>
        <v>1821</v>
      </c>
      <c r="T34" s="59">
        <f>'Übersicht Schützen'!U19</f>
        <v>305.12499999999994</v>
      </c>
      <c r="U34" s="42">
        <f t="shared" si="7"/>
        <v>3661.5</v>
      </c>
      <c r="V34" s="42">
        <f t="shared" si="9"/>
        <v>-0.6999999999998181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Karin Ortmann</v>
      </c>
      <c r="C35" s="93" t="str">
        <f>'Übersicht Schützen'!B20</f>
        <v>Esterwegen IV</v>
      </c>
      <c r="D35" s="55">
        <f>'Übersicht Schützen'!C20</f>
        <v>293.3</v>
      </c>
      <c r="E35" s="38">
        <f>'Übersicht Schützen'!D20</f>
        <v>304.8</v>
      </c>
      <c r="F35" s="38">
        <f>'Übersicht Schützen'!E20</f>
        <v>305.60000000000002</v>
      </c>
      <c r="G35" s="38">
        <f>'Übersicht Schützen'!F20</f>
        <v>299.2</v>
      </c>
      <c r="H35" s="38">
        <f>'Übersicht Schützen'!G20</f>
        <v>307.7</v>
      </c>
      <c r="I35" s="38">
        <f>'Übersicht Schützen'!H20</f>
        <v>299.2</v>
      </c>
      <c r="J35" s="56">
        <f>'Übersicht Schützen'!I20</f>
        <v>301.63333333333338</v>
      </c>
      <c r="K35" s="38">
        <f t="shared" si="8"/>
        <v>1809.8000000000002</v>
      </c>
      <c r="L35" s="38">
        <f>'Übersicht Schützen'!L20</f>
        <v>303.10000000000002</v>
      </c>
      <c r="M35" s="38">
        <f>'Übersicht Schützen'!M20</f>
        <v>296.39999999999998</v>
      </c>
      <c r="N35" s="38">
        <f>'Übersicht Schützen'!N20</f>
        <v>302.10000000000002</v>
      </c>
      <c r="O35" s="38">
        <f>'Übersicht Schützen'!O20</f>
        <v>301.60000000000002</v>
      </c>
      <c r="P35" s="38">
        <f>'Übersicht Schützen'!P20</f>
        <v>301.2</v>
      </c>
      <c r="Q35" s="38">
        <f>'Übersicht Schützen'!Q20</f>
        <v>307.3</v>
      </c>
      <c r="R35" s="56">
        <f>IF(Formelhilfe!O27=0,0,'Übersicht Schützen'!R20)</f>
        <v>301.95</v>
      </c>
      <c r="S35" s="38">
        <f t="shared" si="6"/>
        <v>1811.7</v>
      </c>
      <c r="T35" s="56">
        <f>'Übersicht Schützen'!U20</f>
        <v>301.79166666666669</v>
      </c>
      <c r="U35" s="38">
        <f t="shared" si="7"/>
        <v>3621.5</v>
      </c>
      <c r="V35" s="38">
        <f t="shared" si="9"/>
        <v>-40</v>
      </c>
    </row>
    <row r="36" spans="1:44" s="51" customFormat="1" ht="18" customHeight="1" x14ac:dyDescent="0.3">
      <c r="A36" s="52">
        <v>20</v>
      </c>
      <c r="B36" s="57" t="str">
        <f>'Übersicht Schützen'!A21</f>
        <v>Michaela Tharner</v>
      </c>
      <c r="C36" s="94" t="str">
        <f>'Übersicht Schützen'!B21</f>
        <v>Sögel I</v>
      </c>
      <c r="D36" s="58">
        <f>'Übersicht Schützen'!C21</f>
        <v>293.60000000000002</v>
      </c>
      <c r="E36" s="42">
        <f>'Übersicht Schützen'!D21</f>
        <v>306.89999999999998</v>
      </c>
      <c r="F36" s="42">
        <f>'Übersicht Schützen'!E21</f>
        <v>309.8</v>
      </c>
      <c r="G36" s="42">
        <f>'Übersicht Schützen'!F21</f>
        <v>302</v>
      </c>
      <c r="H36" s="42">
        <f>'Übersicht Schützen'!G21</f>
        <v>305.7</v>
      </c>
      <c r="I36" s="42">
        <f>'Übersicht Schützen'!H21</f>
        <v>0</v>
      </c>
      <c r="J36" s="59">
        <f>'Übersicht Schützen'!I21</f>
        <v>303.60000000000002</v>
      </c>
      <c r="K36" s="42">
        <f t="shared" si="8"/>
        <v>1518</v>
      </c>
      <c r="L36" s="42">
        <f>'Übersicht Schützen'!L21</f>
        <v>310.89999999999998</v>
      </c>
      <c r="M36" s="42">
        <f>'Übersicht Schützen'!M21</f>
        <v>305.7</v>
      </c>
      <c r="N36" s="42">
        <f>'Übersicht Schützen'!N21</f>
        <v>308.89999999999998</v>
      </c>
      <c r="O36" s="42">
        <f>'Übersicht Schützen'!O21</f>
        <v>312.5</v>
      </c>
      <c r="P36" s="42">
        <f>'Übersicht Schützen'!P21</f>
        <v>307.39999999999998</v>
      </c>
      <c r="Q36" s="42">
        <f>'Übersicht Schützen'!Q21</f>
        <v>305</v>
      </c>
      <c r="R36" s="59">
        <f>IF(Formelhilfe!O28=0,0,'Übersicht Schützen'!R21)</f>
        <v>308.40000000000003</v>
      </c>
      <c r="S36" s="42">
        <f t="shared" si="6"/>
        <v>1850.4</v>
      </c>
      <c r="T36" s="59">
        <f>'Übersicht Schützen'!U21</f>
        <v>306.21818181818185</v>
      </c>
      <c r="U36" s="42">
        <f t="shared" si="7"/>
        <v>3368.4</v>
      </c>
      <c r="V36" s="42">
        <f t="shared" si="9"/>
        <v>-253.09999999999991</v>
      </c>
    </row>
    <row r="37" spans="1:44" s="51" customFormat="1" ht="18" customHeight="1" x14ac:dyDescent="0.3">
      <c r="A37" s="50">
        <v>21</v>
      </c>
      <c r="B37" s="54" t="str">
        <f>'Übersicht Schützen'!A22</f>
        <v>Beate Grote</v>
      </c>
      <c r="C37" s="93" t="str">
        <f>'Übersicht Schützen'!B22</f>
        <v>Börgerwald I</v>
      </c>
      <c r="D37" s="55">
        <f>'Übersicht Schützen'!C22</f>
        <v>307.89999999999998</v>
      </c>
      <c r="E37" s="38">
        <f>'Übersicht Schützen'!D22</f>
        <v>299.10000000000002</v>
      </c>
      <c r="F37" s="38">
        <f>'Übersicht Schützen'!E22</f>
        <v>309.60000000000002</v>
      </c>
      <c r="G37" s="38">
        <f>'Übersicht Schützen'!F22</f>
        <v>304</v>
      </c>
      <c r="H37" s="38">
        <f>'Übersicht Schützen'!G22</f>
        <v>306.8</v>
      </c>
      <c r="I37" s="38">
        <f>'Übersicht Schützen'!H22</f>
        <v>303.8</v>
      </c>
      <c r="J37" s="56">
        <f>'Übersicht Schützen'!I22</f>
        <v>305.2</v>
      </c>
      <c r="K37" s="38">
        <f t="shared" si="8"/>
        <v>1831.1999999999998</v>
      </c>
      <c r="L37" s="38">
        <f>'Übersicht Schützen'!L22</f>
        <v>307.10000000000002</v>
      </c>
      <c r="M37" s="38">
        <f>'Übersicht Schützen'!M22</f>
        <v>301.7</v>
      </c>
      <c r="N37" s="38">
        <f>'Übersicht Schützen'!N22</f>
        <v>304.3</v>
      </c>
      <c r="O37" s="38">
        <f>'Übersicht Schützen'!O22</f>
        <v>305.8</v>
      </c>
      <c r="P37" s="38">
        <f>'Übersicht Schützen'!P22</f>
        <v>306.10000000000002</v>
      </c>
      <c r="Q37" s="38">
        <f>'Übersicht Schützen'!Q22</f>
        <v>0</v>
      </c>
      <c r="R37" s="56">
        <f>IF(Formelhilfe!O29=0,0,'Übersicht Schützen'!R22)</f>
        <v>305</v>
      </c>
      <c r="S37" s="38">
        <f t="shared" si="6"/>
        <v>1525</v>
      </c>
      <c r="T37" s="56">
        <f>'Übersicht Schützen'!U22</f>
        <v>305.10909090909087</v>
      </c>
      <c r="U37" s="38">
        <f t="shared" si="7"/>
        <v>3356.2</v>
      </c>
      <c r="V37" s="38">
        <f t="shared" si="9"/>
        <v>-12.200000000000273</v>
      </c>
    </row>
    <row r="38" spans="1:44" s="51" customFormat="1" ht="18" customHeight="1" x14ac:dyDescent="0.3">
      <c r="A38" s="29">
        <v>22</v>
      </c>
      <c r="B38" s="57" t="str">
        <f>'Übersicht Schützen'!A23</f>
        <v>Kerstin Thien</v>
      </c>
      <c r="C38" s="94" t="str">
        <f>'Übersicht Schützen'!B23</f>
        <v>Breddenberg II</v>
      </c>
      <c r="D38" s="58">
        <f>'Übersicht Schützen'!C23</f>
        <v>300.3</v>
      </c>
      <c r="E38" s="42">
        <f>'Übersicht Schützen'!D23</f>
        <v>309.10000000000002</v>
      </c>
      <c r="F38" s="42">
        <f>'Übersicht Schützen'!E23</f>
        <v>310.5</v>
      </c>
      <c r="G38" s="42">
        <f>'Übersicht Schützen'!F23</f>
        <v>307.8</v>
      </c>
      <c r="H38" s="42">
        <f>'Übersicht Schützen'!G23</f>
        <v>297.7</v>
      </c>
      <c r="I38" s="42">
        <f>'Übersicht Schützen'!H23</f>
        <v>0</v>
      </c>
      <c r="J38" s="59">
        <f>'Übersicht Schützen'!I23</f>
        <v>305.08000000000004</v>
      </c>
      <c r="K38" s="42">
        <f t="shared" si="8"/>
        <v>1525.4</v>
      </c>
      <c r="L38" s="42">
        <f>'Übersicht Schützen'!L23</f>
        <v>308.8</v>
      </c>
      <c r="M38" s="42">
        <f>'Übersicht Schützen'!M23</f>
        <v>308.8</v>
      </c>
      <c r="N38" s="42">
        <f>'Übersicht Schützen'!N23</f>
        <v>302.10000000000002</v>
      </c>
      <c r="O38" s="42">
        <f>'Übersicht Schützen'!O23</f>
        <v>293.7</v>
      </c>
      <c r="P38" s="42">
        <f>'Übersicht Schützen'!P23</f>
        <v>309.89999999999998</v>
      </c>
      <c r="Q38" s="42">
        <f>'Übersicht Schützen'!Q23</f>
        <v>306.7</v>
      </c>
      <c r="R38" s="59">
        <f>IF(Formelhilfe!O30=0,0,'Übersicht Schützen'!R23)</f>
        <v>305.00000000000006</v>
      </c>
      <c r="S38" s="42">
        <f t="shared" si="6"/>
        <v>1830.0000000000002</v>
      </c>
      <c r="T38" s="59">
        <f>'Übersicht Schützen'!U23</f>
        <v>305.0363636363636</v>
      </c>
      <c r="U38" s="42">
        <f t="shared" si="7"/>
        <v>3355.4000000000005</v>
      </c>
      <c r="V38" s="42">
        <f t="shared" si="9"/>
        <v>-0.7999999999992724</v>
      </c>
    </row>
    <row r="39" spans="1:44" s="51" customFormat="1" ht="18" customHeight="1" x14ac:dyDescent="0.3">
      <c r="A39" s="50">
        <v>23</v>
      </c>
      <c r="B39" s="54" t="str">
        <f>'Übersicht Schützen'!A24</f>
        <v>Leni Hanenkamp</v>
      </c>
      <c r="C39" s="93" t="str">
        <f>'Übersicht Schützen'!B24</f>
        <v>Breddenberg I</v>
      </c>
      <c r="D39" s="55">
        <f>'Übersicht Schützen'!C24</f>
        <v>302.5</v>
      </c>
      <c r="E39" s="38">
        <f>'Übersicht Schützen'!D24</f>
        <v>298.3</v>
      </c>
      <c r="F39" s="38">
        <f>'Übersicht Schützen'!E24</f>
        <v>0</v>
      </c>
      <c r="G39" s="38">
        <f>'Übersicht Schützen'!F24</f>
        <v>301.60000000000002</v>
      </c>
      <c r="H39" s="38">
        <f>'Übersicht Schützen'!G24</f>
        <v>305</v>
      </c>
      <c r="I39" s="38">
        <f>'Übersicht Schützen'!H24</f>
        <v>305</v>
      </c>
      <c r="J39" s="56">
        <f>'Übersicht Schützen'!I24</f>
        <v>302.48</v>
      </c>
      <c r="K39" s="38">
        <f t="shared" si="8"/>
        <v>1512.4</v>
      </c>
      <c r="L39" s="38">
        <f>'Übersicht Schützen'!L24</f>
        <v>301.10000000000002</v>
      </c>
      <c r="M39" s="38">
        <f>'Übersicht Schützen'!M24</f>
        <v>303.39999999999998</v>
      </c>
      <c r="N39" s="38">
        <f>'Übersicht Schützen'!N24</f>
        <v>303.2</v>
      </c>
      <c r="O39" s="38">
        <f>'Übersicht Schützen'!O24</f>
        <v>306.7</v>
      </c>
      <c r="P39" s="38">
        <f>'Übersicht Schützen'!P24</f>
        <v>303.8</v>
      </c>
      <c r="Q39" s="38">
        <f>'Übersicht Schützen'!Q24</f>
        <v>302.2</v>
      </c>
      <c r="R39" s="56">
        <v>302.56</v>
      </c>
      <c r="S39" s="38">
        <f t="shared" si="6"/>
        <v>1820.4</v>
      </c>
      <c r="T39" s="56">
        <f>'Übersicht Schützen'!U24</f>
        <v>302.98181818181814</v>
      </c>
      <c r="U39" s="38">
        <f t="shared" si="7"/>
        <v>3332.8</v>
      </c>
      <c r="V39" s="38">
        <f t="shared" si="9"/>
        <v>-22.600000000000364</v>
      </c>
    </row>
    <row r="40" spans="1:44" s="51" customFormat="1" ht="18" customHeight="1" x14ac:dyDescent="0.3">
      <c r="A40" s="52">
        <v>24</v>
      </c>
      <c r="B40" s="57" t="str">
        <f>'Übersicht Schützen'!A25</f>
        <v>Marina Walker</v>
      </c>
      <c r="C40" s="94" t="str">
        <f>'Übersicht Schützen'!B25</f>
        <v>Börgerwald I</v>
      </c>
      <c r="D40" s="58">
        <f>'Übersicht Schützen'!C25</f>
        <v>290.60000000000002</v>
      </c>
      <c r="E40" s="42">
        <f>'Übersicht Schützen'!D25</f>
        <v>280.39999999999998</v>
      </c>
      <c r="F40" s="42">
        <f>'Übersicht Schützen'!E25</f>
        <v>290.89999999999998</v>
      </c>
      <c r="G40" s="42">
        <f>'Übersicht Schützen'!F25</f>
        <v>293.3</v>
      </c>
      <c r="H40" s="42">
        <f>'Übersicht Schützen'!G25</f>
        <v>286.2</v>
      </c>
      <c r="I40" s="42">
        <f>'Übersicht Schützen'!H25</f>
        <v>0</v>
      </c>
      <c r="J40" s="59">
        <f>'Übersicht Schützen'!I25</f>
        <v>288.28000000000003</v>
      </c>
      <c r="K40" s="42">
        <f t="shared" si="8"/>
        <v>1441.4</v>
      </c>
      <c r="L40" s="42">
        <f>'Übersicht Schützen'!L25</f>
        <v>289.7</v>
      </c>
      <c r="M40" s="42">
        <f>'Übersicht Schützen'!M25</f>
        <v>306.3</v>
      </c>
      <c r="N40" s="42">
        <f>'Übersicht Schützen'!N25</f>
        <v>307.2</v>
      </c>
      <c r="O40" s="42">
        <f>'Übersicht Schützen'!O25</f>
        <v>308.7</v>
      </c>
      <c r="P40" s="42">
        <f>'Übersicht Schützen'!P25</f>
        <v>310.3</v>
      </c>
      <c r="Q40" s="42">
        <f>'Übersicht Schützen'!Q25</f>
        <v>311.5</v>
      </c>
      <c r="R40" s="59">
        <v>301.06</v>
      </c>
      <c r="S40" s="42">
        <f t="shared" si="6"/>
        <v>1833.7</v>
      </c>
      <c r="T40" s="59">
        <f>'Übersicht Schützen'!U25</f>
        <v>297.73636363636365</v>
      </c>
      <c r="U40" s="42">
        <f t="shared" si="7"/>
        <v>3275.1000000000004</v>
      </c>
      <c r="V40" s="42">
        <f t="shared" si="9"/>
        <v>-57.699999999999818</v>
      </c>
    </row>
    <row r="41" spans="1:44" s="51" customFormat="1" ht="18" customHeight="1" x14ac:dyDescent="0.3">
      <c r="A41" s="43">
        <v>25</v>
      </c>
      <c r="B41" s="54" t="str">
        <f>'Übersicht Schützen'!A26</f>
        <v>Annette Landmann</v>
      </c>
      <c r="C41" s="93" t="str">
        <f>'Übersicht Schützen'!B26</f>
        <v>Breddenberg II</v>
      </c>
      <c r="D41" s="55">
        <f>'Übersicht Schützen'!C26</f>
        <v>310.5</v>
      </c>
      <c r="E41" s="38">
        <f>'Übersicht Schützen'!D26</f>
        <v>308</v>
      </c>
      <c r="F41" s="38">
        <f>'Übersicht Schützen'!E26</f>
        <v>308.3</v>
      </c>
      <c r="G41" s="38">
        <f>'Übersicht Schützen'!F26</f>
        <v>305.10000000000002</v>
      </c>
      <c r="H41" s="38">
        <f>'Übersicht Schützen'!G26</f>
        <v>305.89999999999998</v>
      </c>
      <c r="I41" s="38">
        <f>'Übersicht Schützen'!H26</f>
        <v>314.5</v>
      </c>
      <c r="J41" s="56">
        <f>'Übersicht Schützen'!I26</f>
        <v>308.7166666666667</v>
      </c>
      <c r="K41" s="38">
        <f t="shared" si="8"/>
        <v>1852.3000000000002</v>
      </c>
      <c r="L41" s="38">
        <f>'Übersicht Schützen'!L26</f>
        <v>307.7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307.10000000000002</v>
      </c>
      <c r="P41" s="38">
        <f>'Übersicht Schützen'!P26</f>
        <v>304.7</v>
      </c>
      <c r="Q41" s="38">
        <f>'Übersicht Schützen'!Q26</f>
        <v>303.2</v>
      </c>
      <c r="R41" s="56">
        <f>IF(Formelhilfe!O33=0,0,'Übersicht Schützen'!R26)</f>
        <v>305.67500000000001</v>
      </c>
      <c r="S41" s="38">
        <f t="shared" si="6"/>
        <v>1222.7</v>
      </c>
      <c r="T41" s="56">
        <f>'Übersicht Schützen'!U26</f>
        <v>307.49999999999994</v>
      </c>
      <c r="U41" s="38">
        <f t="shared" si="7"/>
        <v>3075</v>
      </c>
      <c r="V41" s="38">
        <f t="shared" si="9"/>
        <v>-200.10000000000036</v>
      </c>
    </row>
    <row r="42" spans="1:44" s="51" customFormat="1" ht="18" customHeight="1" x14ac:dyDescent="0.3">
      <c r="A42" s="29">
        <v>26</v>
      </c>
      <c r="B42" s="57" t="str">
        <f>'Übersicht Schützen'!A27</f>
        <v>Ulla Markus</v>
      </c>
      <c r="C42" s="94" t="str">
        <f>'Übersicht Schützen'!B27</f>
        <v>Breddenberg II</v>
      </c>
      <c r="D42" s="58">
        <f>'Übersicht Schützen'!C27</f>
        <v>306.60000000000002</v>
      </c>
      <c r="E42" s="42">
        <f>'Übersicht Schützen'!D27</f>
        <v>308.8</v>
      </c>
      <c r="F42" s="42">
        <f>'Übersicht Schützen'!E27</f>
        <v>306.10000000000002</v>
      </c>
      <c r="G42" s="42">
        <f>'Übersicht Schützen'!F27</f>
        <v>302.39999999999998</v>
      </c>
      <c r="H42" s="42">
        <f>'Übersicht Schützen'!G27</f>
        <v>302.2</v>
      </c>
      <c r="I42" s="42">
        <f>'Übersicht Schützen'!H27</f>
        <v>302.10000000000002</v>
      </c>
      <c r="J42" s="59">
        <f>'Übersicht Schützen'!I27</f>
        <v>304.70000000000005</v>
      </c>
      <c r="K42" s="42">
        <f t="shared" si="8"/>
        <v>1828.2000000000003</v>
      </c>
      <c r="L42" s="42">
        <f>'Übersicht Schützen'!L27</f>
        <v>0</v>
      </c>
      <c r="M42" s="42">
        <f>'Übersicht Schützen'!M27</f>
        <v>305.7</v>
      </c>
      <c r="N42" s="42">
        <f>'Übersicht Schützen'!N27</f>
        <v>0</v>
      </c>
      <c r="O42" s="42">
        <f>'Übersicht Schützen'!O27</f>
        <v>303.39999999999998</v>
      </c>
      <c r="P42" s="42">
        <f>'Übersicht Schützen'!P27</f>
        <v>308.7</v>
      </c>
      <c r="Q42" s="42">
        <f>'Übersicht Schützen'!Q27</f>
        <v>296</v>
      </c>
      <c r="R42" s="59">
        <f>IF(Formelhilfe!O34=0,0,'Übersicht Schützen'!R27)</f>
        <v>303.45</v>
      </c>
      <c r="S42" s="42">
        <f t="shared" si="6"/>
        <v>1213.8</v>
      </c>
      <c r="T42" s="59">
        <f>'Übersicht Schützen'!U27</f>
        <v>304.2</v>
      </c>
      <c r="U42" s="42">
        <f t="shared" si="7"/>
        <v>3042</v>
      </c>
      <c r="V42" s="42">
        <f t="shared" si="9"/>
        <v>-33</v>
      </c>
    </row>
    <row r="43" spans="1:44" s="51" customFormat="1" ht="18" customHeight="1" x14ac:dyDescent="0.3">
      <c r="A43" s="50">
        <v>27</v>
      </c>
      <c r="B43" s="54" t="str">
        <f>'Übersicht Schützen'!A28</f>
        <v>Sarah Lindemann</v>
      </c>
      <c r="C43" s="93" t="str">
        <f>'Übersicht Schützen'!B28</f>
        <v>Esterwegen IV</v>
      </c>
      <c r="D43" s="55">
        <f>'Übersicht Schützen'!C28</f>
        <v>0</v>
      </c>
      <c r="E43" s="38">
        <f>'Übersicht Schützen'!D28</f>
        <v>308.89999999999998</v>
      </c>
      <c r="F43" s="38">
        <f>'Übersicht Schützen'!E28</f>
        <v>309.60000000000002</v>
      </c>
      <c r="G43" s="38">
        <f>'Übersicht Schützen'!F28</f>
        <v>309.2</v>
      </c>
      <c r="H43" s="38">
        <f>'Übersicht Schützen'!G28</f>
        <v>309.5</v>
      </c>
      <c r="I43" s="38">
        <f>'Übersicht Schützen'!H28</f>
        <v>307.2</v>
      </c>
      <c r="J43" s="56">
        <f>'Übersicht Schützen'!I28</f>
        <v>308.88</v>
      </c>
      <c r="K43" s="38">
        <f t="shared" si="8"/>
        <v>1544.4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307.3</v>
      </c>
      <c r="O43" s="38">
        <f>'Übersicht Schützen'!O28</f>
        <v>308.2</v>
      </c>
      <c r="P43" s="38">
        <f>'Übersicht Schützen'!P28</f>
        <v>305</v>
      </c>
      <c r="Q43" s="38">
        <f>'Übersicht Schützen'!Q28</f>
        <v>305.3</v>
      </c>
      <c r="R43" s="56">
        <f>IF(Formelhilfe!O35=0,0,'Übersicht Schützen'!R28)</f>
        <v>306.45</v>
      </c>
      <c r="S43" s="38">
        <f t="shared" si="6"/>
        <v>1225.8</v>
      </c>
      <c r="T43" s="56">
        <f>'Übersicht Schützen'!U28</f>
        <v>307.8</v>
      </c>
      <c r="U43" s="38">
        <f t="shared" si="7"/>
        <v>2770.2</v>
      </c>
      <c r="V43" s="38">
        <f t="shared" si="9"/>
        <v>-271.80000000000018</v>
      </c>
    </row>
    <row r="44" spans="1:44" s="51" customFormat="1" ht="18" customHeight="1" x14ac:dyDescent="0.3">
      <c r="A44" s="29">
        <v>28</v>
      </c>
      <c r="B44" s="57" t="str">
        <f>'Übersicht Schützen'!A29</f>
        <v>Jana Jansen</v>
      </c>
      <c r="C44" s="94" t="str">
        <f>'Übersicht Schützen'!B29</f>
        <v>Esterwegen IV</v>
      </c>
      <c r="D44" s="58">
        <f>'Übersicht Schützen'!C29</f>
        <v>0</v>
      </c>
      <c r="E44" s="42">
        <f>'Übersicht Schützen'!D29</f>
        <v>300.89999999999998</v>
      </c>
      <c r="F44" s="42">
        <f>'Übersicht Schützen'!E29</f>
        <v>297.5</v>
      </c>
      <c r="G44" s="42">
        <f>'Übersicht Schützen'!F29</f>
        <v>0</v>
      </c>
      <c r="H44" s="42">
        <f>'Übersicht Schützen'!G29</f>
        <v>293.89999999999998</v>
      </c>
      <c r="I44" s="42">
        <f>'Übersicht Schützen'!H29</f>
        <v>289</v>
      </c>
      <c r="J44" s="59">
        <f>'Übersicht Schützen'!I29</f>
        <v>295.32499999999999</v>
      </c>
      <c r="K44" s="42">
        <f t="shared" si="8"/>
        <v>1181.3</v>
      </c>
      <c r="L44" s="42">
        <f>'Übersicht Schützen'!L29</f>
        <v>289.8</v>
      </c>
      <c r="M44" s="42">
        <f>'Übersicht Schützen'!M29</f>
        <v>0</v>
      </c>
      <c r="N44" s="42">
        <f>'Übersicht Schützen'!N29</f>
        <v>277.3</v>
      </c>
      <c r="O44" s="42">
        <f>'Übersicht Schützen'!O29</f>
        <v>0</v>
      </c>
      <c r="P44" s="42">
        <f>'Übersicht Schützen'!P29</f>
        <v>295.7</v>
      </c>
      <c r="Q44" s="42">
        <f>'Übersicht Schützen'!Q29</f>
        <v>286.5</v>
      </c>
      <c r="R44" s="59">
        <v>283.55</v>
      </c>
      <c r="S44" s="42">
        <f t="shared" si="6"/>
        <v>1149.3</v>
      </c>
      <c r="T44" s="59">
        <f>'Übersicht Schützen'!U29</f>
        <v>291.32499999999999</v>
      </c>
      <c r="U44" s="42">
        <f t="shared" si="7"/>
        <v>2330.6</v>
      </c>
      <c r="V44" s="42">
        <f t="shared" si="9"/>
        <v>-439.59999999999991</v>
      </c>
    </row>
    <row r="45" spans="1:44" s="51" customFormat="1" ht="18" customHeight="1" x14ac:dyDescent="0.3">
      <c r="A45" s="50">
        <v>29</v>
      </c>
      <c r="B45" s="54" t="str">
        <f>'Übersicht Schützen'!A30</f>
        <v>Tanja Rensen</v>
      </c>
      <c r="C45" s="93" t="str">
        <f>'Übersicht Schützen'!B30</f>
        <v>Börgerwald I</v>
      </c>
      <c r="D45" s="55">
        <f>'Übersicht Schützen'!C30</f>
        <v>301.8</v>
      </c>
      <c r="E45" s="38">
        <f>'Übersicht Schützen'!D30</f>
        <v>294.5</v>
      </c>
      <c r="F45" s="38">
        <f>'Übersicht Schützen'!E30</f>
        <v>289.2</v>
      </c>
      <c r="G45" s="38">
        <f>'Übersicht Schützen'!F30</f>
        <v>302</v>
      </c>
      <c r="H45" s="38">
        <f>'Übersicht Schützen'!G30</f>
        <v>0</v>
      </c>
      <c r="I45" s="38">
        <f>'Übersicht Schützen'!H30</f>
        <v>0</v>
      </c>
      <c r="J45" s="56">
        <v>296.87</v>
      </c>
      <c r="K45" s="38">
        <f t="shared" si="8"/>
        <v>1187.5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v>0</v>
      </c>
      <c r="S45" s="38">
        <f t="shared" si="6"/>
        <v>0</v>
      </c>
      <c r="T45" s="56">
        <v>0</v>
      </c>
      <c r="U45" s="38">
        <f t="shared" si="7"/>
        <v>1187.5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6</v>
      </c>
      <c r="C46" s="94" t="str">
        <f>'Übersicht Schützen'!B31</f>
        <v>Börgerwald I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IF(Formelhilfe!O38=0,0,'Übersicht Schützen'!R31)</f>
        <v>0</v>
      </c>
      <c r="S46" s="42">
        <f t="shared" si="6"/>
        <v>0</v>
      </c>
      <c r="T46" s="59">
        <v>0</v>
      </c>
      <c r="U46" s="42">
        <f t="shared" si="7"/>
        <v>0</v>
      </c>
      <c r="V46" s="42">
        <f t="shared" si="9"/>
        <v>-1187.5</v>
      </c>
    </row>
    <row r="47" spans="1:44" s="51" customFormat="1" ht="18" customHeight="1" x14ac:dyDescent="0.3">
      <c r="A47" s="50">
        <v>31</v>
      </c>
      <c r="B47" s="54" t="str">
        <f>'Übersicht Schützen'!A32</f>
        <v>Schütze 12</v>
      </c>
      <c r="C47" s="93" t="str">
        <f>'Übersicht Schützen'!B32</f>
        <v>Breddenberg II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v>0</v>
      </c>
      <c r="S47" s="38">
        <f t="shared" si="6"/>
        <v>0</v>
      </c>
      <c r="T47" s="56"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23</v>
      </c>
      <c r="C48" s="94" t="str">
        <f>'Übersicht Schützen'!B33</f>
        <v>Sögel 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v>0</v>
      </c>
      <c r="S48" s="42">
        <f t="shared" si="6"/>
        <v>0</v>
      </c>
      <c r="T48" s="59"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24</v>
      </c>
      <c r="C49" s="93" t="str">
        <f>'Übersicht Schützen'!B34</f>
        <v>Sögel 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v>0</v>
      </c>
      <c r="S49" s="38">
        <f t="shared" si="6"/>
        <v>0</v>
      </c>
      <c r="T49" s="56"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30</v>
      </c>
      <c r="C50" s="94" t="str">
        <f>'Übersicht Schützen'!B35</f>
        <v>Breddenberg 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v>0</v>
      </c>
      <c r="S50" s="42">
        <f t="shared" si="6"/>
        <v>0</v>
      </c>
      <c r="T50" s="59"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35</v>
      </c>
      <c r="C51" s="93" t="str">
        <f>'Übersicht Schützen'!B36</f>
        <v>Lahn II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v>0</v>
      </c>
      <c r="S51" s="38">
        <f t="shared" si="6"/>
        <v>0</v>
      </c>
      <c r="T51" s="56"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4" t="str">
        <f>'Übersicht Schützen'!B37</f>
        <v>Lahn II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v>0</v>
      </c>
      <c r="S52" s="42">
        <f t="shared" si="6"/>
        <v>0</v>
      </c>
      <c r="T52" s="59"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34</v>
      </c>
      <c r="D54" s="36">
        <f>SUM(D17:D52)/Formelhilfe!B45</f>
        <v>305.84444444444455</v>
      </c>
      <c r="E54" s="36">
        <f>SUM(E17:E52)/Formelhilfe!C45</f>
        <v>306.23793103448276</v>
      </c>
      <c r="F54" s="36">
        <f>SUM(F17:F52)/Formelhilfe!D45</f>
        <v>306.6892857142858</v>
      </c>
      <c r="G54" s="36">
        <f>SUM(G17:G52)/Formelhilfe!E45</f>
        <v>306.10357142857146</v>
      </c>
      <c r="H54" s="36">
        <f>SUM(H17:H52)/Formelhilfe!F45</f>
        <v>306.40357142857135</v>
      </c>
      <c r="I54" s="36">
        <f>SUM(I17:I52)/Formelhilfe!G45</f>
        <v>308.64</v>
      </c>
      <c r="J54" s="37">
        <f>AVERAGE(J17:J52)</f>
        <v>246.68930555555556</v>
      </c>
      <c r="K54" s="37">
        <f>AVERAGE(K17:K52)</f>
        <v>1405.3388888888887</v>
      </c>
      <c r="L54" s="36">
        <f>SUM(L17:L52)/Formelhilfe!I45</f>
        <v>306.68076923076927</v>
      </c>
      <c r="M54" s="36">
        <f>SUM(M17:M52)/Formelhilfe!J45</f>
        <v>308.03199999999998</v>
      </c>
      <c r="N54" s="36">
        <f>SUM(N17:N52)/Formelhilfe!K45</f>
        <v>306.19230769230774</v>
      </c>
      <c r="O54" s="36">
        <f>SUM(O17:O52)/Formelhilfe!L45</f>
        <v>308.24074074074076</v>
      </c>
      <c r="P54" s="36">
        <f>SUM(P17:P52)/Formelhilfe!M45</f>
        <v>307.81785714285718</v>
      </c>
      <c r="Q54" s="36">
        <f>SUM(Q17:Q52)/Formelhilfe!N45</f>
        <v>307.8259259259259</v>
      </c>
      <c r="R54" s="37">
        <f>AVERAGE(R17:R52)</f>
        <v>238.7841203703704</v>
      </c>
      <c r="S54" s="37">
        <f>AVERAGE(S17:S52)</f>
        <v>1358.0055555555559</v>
      </c>
      <c r="T54" s="37">
        <f>AVERAGE(T17:T52)</f>
        <v>238.70852272727274</v>
      </c>
      <c r="U54" s="118">
        <f>(K54+S54)</f>
        <v>2763.3444444444449</v>
      </c>
      <c r="V54" s="90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U1ksz8k/R7sVZlJH1w0wz/6ntG1iEp4Z39VBx3RqSVbLneV8i3Y0nvNOaCjik1AxuRclHPulU/FiXH62yw4Fzg==" saltValue="DOwYc0E1U62TT9LY6n2arA==" spinCount="100000" sheet="1" objects="1" scenarios="1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Formelhilfe!$T$1:$T$4</xm:f>
          </x14:formula1>
          <xm:sqref>P1</xm:sqref>
        </x14:dataValidation>
        <x14:dataValidation type="list" allowBlank="1" showInputMessage="1" showErrorMessage="1" xr:uid="{00000000-0002-0000-0000-000001000000}">
          <x14:formula1>
            <xm:f>Formelhilfe!$U$1:$U$5</xm:f>
          </x14:formula1>
          <xm:sqref>K1</xm:sqref>
        </x14:dataValidation>
        <x14:dataValidation type="list" allowBlank="1" showInputMessage="1" showErrorMessage="1" xr:uid="{00000000-0002-0000-0000-000002000000}">
          <x14:formula1>
            <xm:f>Formelhilfe!$S$1:$S$10</xm:f>
          </x14:formula1>
          <xm:sqref>M1:O1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T30" sqref="T3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53</v>
      </c>
      <c r="C1" s="65"/>
      <c r="D1" s="73" t="s">
        <v>8</v>
      </c>
      <c r="V1" s="109" t="s">
        <v>51</v>
      </c>
      <c r="W1" s="187" t="str">
        <f>Übersicht!N4</f>
        <v>Esterwegen</v>
      </c>
      <c r="X1" s="187"/>
    </row>
    <row r="2" spans="1:27" x14ac:dyDescent="0.3">
      <c r="A2" s="108">
        <v>1</v>
      </c>
      <c r="B2" s="64" t="str">
        <f>'Wettkampf 1'!B2</f>
        <v>Börgerwald I</v>
      </c>
      <c r="C2" s="72"/>
      <c r="D2" s="73">
        <f>G46</f>
        <v>920.7</v>
      </c>
      <c r="E2" s="112" t="str">
        <f>IF(H46&gt;4,"Es sind zu viele Schützen in Wertung!"," ")</f>
        <v xml:space="preserve"> </v>
      </c>
      <c r="V2" s="109" t="s">
        <v>35</v>
      </c>
      <c r="W2" s="188" t="str">
        <f>Übersicht!N3</f>
        <v>12.02.</v>
      </c>
      <c r="X2" s="187"/>
    </row>
    <row r="3" spans="1:27" x14ac:dyDescent="0.3">
      <c r="A3" s="108">
        <v>2</v>
      </c>
      <c r="B3" s="64" t="str">
        <f>'Wettkampf 1'!B3</f>
        <v>Breddenberg II</v>
      </c>
      <c r="C3" s="72"/>
      <c r="D3" s="73">
        <f>I46</f>
        <v>913.5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Esterwegen IV</v>
      </c>
      <c r="C4" s="72"/>
      <c r="D4" s="73">
        <f>K46</f>
        <v>931.2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7" x14ac:dyDescent="0.3">
      <c r="A5" s="108">
        <v>4</v>
      </c>
      <c r="B5" s="64" t="str">
        <f>'Wettkampf 1'!B5</f>
        <v>Sögel I</v>
      </c>
      <c r="C5" s="72"/>
      <c r="D5" s="73">
        <f>M46</f>
        <v>929.80000000000007</v>
      </c>
      <c r="E5" s="112" t="str">
        <f>IF(N46&gt;4,"Es sind zu viele Schützen in Wertung!"," ")</f>
        <v xml:space="preserve"> </v>
      </c>
      <c r="U5" s="76"/>
      <c r="V5" s="109" t="s">
        <v>50</v>
      </c>
      <c r="W5" s="192" t="s">
        <v>133</v>
      </c>
      <c r="X5" s="193"/>
      <c r="Y5" s="76"/>
    </row>
    <row r="6" spans="1:27" x14ac:dyDescent="0.3">
      <c r="A6" s="108">
        <v>5</v>
      </c>
      <c r="B6" s="64" t="str">
        <f>'Wettkampf 1'!B6</f>
        <v>Breddenberg I</v>
      </c>
      <c r="C6" s="72"/>
      <c r="D6" s="73">
        <f>O46</f>
        <v>923.9</v>
      </c>
      <c r="E6" s="112" t="str">
        <f>IF(P46&gt;4,"Es sind zu viele Schützen in Wertung!"," ")</f>
        <v xml:space="preserve"> </v>
      </c>
      <c r="U6" s="76"/>
      <c r="V6" s="109" t="s">
        <v>49</v>
      </c>
      <c r="W6" s="191" t="s">
        <v>127</v>
      </c>
      <c r="X6" s="191"/>
      <c r="Y6" s="76"/>
    </row>
    <row r="7" spans="1:27" x14ac:dyDescent="0.3">
      <c r="A7" s="108">
        <v>6</v>
      </c>
      <c r="B7" s="64" t="str">
        <f>'Wettkampf 1'!B7</f>
        <v>Lahn II</v>
      </c>
      <c r="C7" s="72"/>
      <c r="D7" s="73">
        <f>Q46</f>
        <v>935.59999999999991</v>
      </c>
      <c r="E7" s="112" t="str">
        <f>IF(R46&gt;4,"Es sind zu viele Schützen in Wertung!"," ")</f>
        <v xml:space="preserve"> </v>
      </c>
      <c r="U7" s="76"/>
      <c r="V7" s="109" t="s">
        <v>58</v>
      </c>
      <c r="W7" s="194" t="s">
        <v>133</v>
      </c>
      <c r="X7" s="195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79" t="s">
        <v>36</v>
      </c>
      <c r="V9" s="180"/>
      <c r="W9" s="180"/>
      <c r="X9" s="181"/>
    </row>
    <row r="10" spans="1:27" ht="12.9" customHeight="1" x14ac:dyDescent="0.3">
      <c r="A10" s="108">
        <v>1</v>
      </c>
      <c r="B10" s="66" t="str">
        <f>'Wettkampf 1'!B10</f>
        <v>Katrin Sievers</v>
      </c>
      <c r="C10" s="66" t="str">
        <f>'Wettkampf 1'!C10</f>
        <v>Börgerwald I</v>
      </c>
      <c r="D10" s="82">
        <v>309.2</v>
      </c>
      <c r="E10" s="83"/>
      <c r="F10" s="68">
        <f>IF(E10="x","0",D10)</f>
        <v>309.2</v>
      </c>
      <c r="G10" s="69">
        <f>IF(C10=$B$2,F10,0)</f>
        <v>309.2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58">
        <v>103.3</v>
      </c>
      <c r="V10" s="158">
        <v>103.2</v>
      </c>
      <c r="W10" s="158">
        <v>102.7</v>
      </c>
      <c r="X10" s="88">
        <f>U10+V10+W10</f>
        <v>309.2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8">
        <v>2</v>
      </c>
      <c r="B11" s="66" t="str">
        <f>'Wettkampf 1'!B11</f>
        <v>Anette Sievers</v>
      </c>
      <c r="C11" s="66" t="str">
        <f>'Wettkampf 1'!C11</f>
        <v>Börgerwald I</v>
      </c>
      <c r="D11" s="82">
        <v>300.5</v>
      </c>
      <c r="E11" s="83"/>
      <c r="F11" s="68">
        <f t="shared" ref="F11:F45" si="0">IF(E11="x","0",D11)</f>
        <v>300.5</v>
      </c>
      <c r="G11" s="69">
        <f t="shared" ref="G11:G45" si="1">IF(C11=$B$2,F11,0)</f>
        <v>300.5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9">
        <v>99.4</v>
      </c>
      <c r="V11" s="159">
        <v>98.2</v>
      </c>
      <c r="W11" s="159">
        <v>102.9</v>
      </c>
      <c r="X11" s="89">
        <f t="shared" ref="X11:X45" si="13">U11+V11+W11</f>
        <v>300.5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8">
        <v>3</v>
      </c>
      <c r="B12" s="66" t="str">
        <f>'Wettkampf 1'!B12</f>
        <v>Beate Grote</v>
      </c>
      <c r="C12" s="66" t="str">
        <f>'Wettkampf 1'!C12</f>
        <v>Börgerwald I</v>
      </c>
      <c r="D12" s="82">
        <v>304.3</v>
      </c>
      <c r="E12" s="83"/>
      <c r="F12" s="68">
        <f t="shared" si="0"/>
        <v>304.3</v>
      </c>
      <c r="G12" s="69">
        <f t="shared" si="1"/>
        <v>304.3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9">
        <v>97.6</v>
      </c>
      <c r="V12" s="159">
        <v>102.5</v>
      </c>
      <c r="W12" s="159">
        <v>104.2</v>
      </c>
      <c r="X12" s="89">
        <f t="shared" si="13"/>
        <v>304.3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8">
        <v>4</v>
      </c>
      <c r="B13" s="66" t="str">
        <f>'Wettkampf 1'!B13</f>
        <v>Tanja Rensen</v>
      </c>
      <c r="C13" s="66" t="str">
        <f>'Wettkampf 1'!C13</f>
        <v>Börgerwald I</v>
      </c>
      <c r="D13" s="82">
        <v>0</v>
      </c>
      <c r="E13" s="83" t="s">
        <v>37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9">
        <v>0</v>
      </c>
      <c r="V13" s="159">
        <v>0</v>
      </c>
      <c r="W13" s="159">
        <v>0</v>
      </c>
      <c r="X13" s="89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Marina Walker</v>
      </c>
      <c r="C14" s="66" t="str">
        <f>'Wettkampf 1'!C14</f>
        <v>Börgerwald I</v>
      </c>
      <c r="D14" s="82">
        <v>307.2</v>
      </c>
      <c r="E14" s="83"/>
      <c r="F14" s="68">
        <f t="shared" si="0"/>
        <v>307.2</v>
      </c>
      <c r="G14" s="69">
        <f t="shared" si="1"/>
        <v>307.2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9">
        <v>104.5</v>
      </c>
      <c r="V14" s="159">
        <v>102.3</v>
      </c>
      <c r="W14" s="159">
        <v>100.4</v>
      </c>
      <c r="X14" s="89">
        <f t="shared" si="13"/>
        <v>307.20000000000005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Börgerwald I</v>
      </c>
      <c r="D15" s="82"/>
      <c r="E15" s="83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9"/>
      <c r="V15" s="159"/>
      <c r="W15" s="159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Annette Landmann</v>
      </c>
      <c r="C16" s="66" t="str">
        <f>'Wettkampf 1'!C16</f>
        <v>Breddenberg II</v>
      </c>
      <c r="D16" s="82">
        <v>0</v>
      </c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9"/>
      <c r="V16" s="159"/>
      <c r="W16" s="159"/>
      <c r="X16" s="89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Tanja Stindt</v>
      </c>
      <c r="C17" s="66" t="str">
        <f>'Wettkampf 1'!C17</f>
        <v>Breddenberg II</v>
      </c>
      <c r="D17" s="82">
        <v>307.7</v>
      </c>
      <c r="E17" s="83"/>
      <c r="F17" s="68">
        <f t="shared" si="0"/>
        <v>307.7</v>
      </c>
      <c r="G17" s="69">
        <f t="shared" si="1"/>
        <v>0</v>
      </c>
      <c r="H17" s="69">
        <f t="shared" si="2"/>
        <v>0</v>
      </c>
      <c r="I17" s="69">
        <f t="shared" si="3"/>
        <v>307.7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9">
        <v>102</v>
      </c>
      <c r="V17" s="159">
        <v>102.1</v>
      </c>
      <c r="W17" s="159">
        <v>103.6</v>
      </c>
      <c r="X17" s="89">
        <f t="shared" si="13"/>
        <v>307.7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8">
        <v>9</v>
      </c>
      <c r="B18" s="66" t="str">
        <f>'Wettkampf 1'!B18</f>
        <v>Irene Jansen</v>
      </c>
      <c r="C18" s="66" t="str">
        <f>'Wettkampf 1'!C18</f>
        <v>Breddenberg II</v>
      </c>
      <c r="D18" s="82">
        <v>303.7</v>
      </c>
      <c r="E18" s="83"/>
      <c r="F18" s="68">
        <f t="shared" si="0"/>
        <v>303.7</v>
      </c>
      <c r="G18" s="69">
        <f t="shared" si="1"/>
        <v>0</v>
      </c>
      <c r="H18" s="69">
        <f t="shared" si="2"/>
        <v>0</v>
      </c>
      <c r="I18" s="69">
        <f t="shared" si="3"/>
        <v>303.7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9">
        <v>101.1</v>
      </c>
      <c r="V18" s="159">
        <v>101.4</v>
      </c>
      <c r="W18" s="159">
        <v>101.2</v>
      </c>
      <c r="X18" s="89">
        <f t="shared" si="13"/>
        <v>303.7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8">
        <v>10</v>
      </c>
      <c r="B19" s="66" t="str">
        <f>'Wettkampf 1'!B19</f>
        <v>Kerstin Thien</v>
      </c>
      <c r="C19" s="66" t="str">
        <f>'Wettkampf 1'!C19</f>
        <v>Breddenberg II</v>
      </c>
      <c r="D19" s="82">
        <v>302.10000000000002</v>
      </c>
      <c r="E19" s="83"/>
      <c r="F19" s="68">
        <f t="shared" si="0"/>
        <v>302.10000000000002</v>
      </c>
      <c r="G19" s="69">
        <f t="shared" si="1"/>
        <v>0</v>
      </c>
      <c r="H19" s="69">
        <f t="shared" si="2"/>
        <v>0</v>
      </c>
      <c r="I19" s="69">
        <f t="shared" si="3"/>
        <v>302.10000000000002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9">
        <v>101.5</v>
      </c>
      <c r="V19" s="159">
        <v>100.1</v>
      </c>
      <c r="W19" s="159">
        <v>100.5</v>
      </c>
      <c r="X19" s="89">
        <f t="shared" si="13"/>
        <v>302.10000000000002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8">
        <v>11</v>
      </c>
      <c r="B20" s="66" t="str">
        <f>'Wettkampf 1'!B20</f>
        <v>Ulla Markus</v>
      </c>
      <c r="C20" s="66" t="str">
        <f>'Wettkampf 1'!C20</f>
        <v>Breddenberg II</v>
      </c>
      <c r="D20" s="82">
        <v>0</v>
      </c>
      <c r="E20" s="83" t="s">
        <v>37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9"/>
      <c r="V20" s="159"/>
      <c r="W20" s="159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Breddenberg II</v>
      </c>
      <c r="D21" s="82">
        <v>0</v>
      </c>
      <c r="E21" s="83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9"/>
      <c r="V21" s="159"/>
      <c r="W21" s="159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Johanna Kassens</v>
      </c>
      <c r="C22" s="66" t="str">
        <f>'Wettkampf 1'!C22</f>
        <v>Esterwegen IV</v>
      </c>
      <c r="D22" s="82">
        <v>303.60000000000002</v>
      </c>
      <c r="E22" s="83"/>
      <c r="F22" s="68">
        <f t="shared" si="0"/>
        <v>303.60000000000002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303.60000000000002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9">
        <v>101.6</v>
      </c>
      <c r="V22" s="159">
        <v>101.7</v>
      </c>
      <c r="W22" s="159">
        <v>100.3</v>
      </c>
      <c r="X22" s="89">
        <f t="shared" si="13"/>
        <v>303.60000000000002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8">
        <v>14</v>
      </c>
      <c r="B23" s="66" t="str">
        <f>'Wettkampf 1'!B23</f>
        <v>Marianne Lindemann</v>
      </c>
      <c r="C23" s="66" t="str">
        <f>'Wettkampf 1'!C23</f>
        <v>Esterwegen IV</v>
      </c>
      <c r="D23" s="82">
        <v>312.5</v>
      </c>
      <c r="E23" s="83"/>
      <c r="F23" s="68">
        <f t="shared" si="0"/>
        <v>312.5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312.5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9">
        <v>102.1</v>
      </c>
      <c r="V23" s="159">
        <v>104.2</v>
      </c>
      <c r="W23" s="159">
        <v>106.2</v>
      </c>
      <c r="X23" s="89">
        <f t="shared" si="13"/>
        <v>312.5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8">
        <v>15</v>
      </c>
      <c r="B24" s="66" t="str">
        <f>'Wettkampf 1'!B24</f>
        <v>Anke Rave</v>
      </c>
      <c r="C24" s="66" t="str">
        <f>'Wettkampf 1'!C24</f>
        <v>Esterwegen IV</v>
      </c>
      <c r="D24" s="82">
        <v>311.39999999999998</v>
      </c>
      <c r="E24" s="83"/>
      <c r="F24" s="68">
        <f t="shared" si="0"/>
        <v>311.39999999999998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311.39999999999998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9">
        <v>102</v>
      </c>
      <c r="V24" s="159">
        <v>103.8</v>
      </c>
      <c r="W24" s="159">
        <v>105.6</v>
      </c>
      <c r="X24" s="89">
        <f t="shared" si="13"/>
        <v>311.39999999999998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8">
        <v>16</v>
      </c>
      <c r="B25" s="66" t="str">
        <f>'Wettkampf 1'!B25</f>
        <v>Sarah Lindemann</v>
      </c>
      <c r="C25" s="66" t="str">
        <f>'Wettkampf 1'!C25</f>
        <v>Esterwegen IV</v>
      </c>
      <c r="D25" s="82">
        <v>307.3</v>
      </c>
      <c r="E25" s="83"/>
      <c r="F25" s="68">
        <f t="shared" si="0"/>
        <v>307.3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307.3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9">
        <v>100.6</v>
      </c>
      <c r="V25" s="159">
        <v>102</v>
      </c>
      <c r="W25" s="159">
        <v>104.7</v>
      </c>
      <c r="X25" s="89">
        <f t="shared" si="13"/>
        <v>307.3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8">
        <v>17</v>
      </c>
      <c r="B26" s="66" t="str">
        <f>'Wettkampf 1'!B26</f>
        <v>Karin Ortmann</v>
      </c>
      <c r="C26" s="66" t="str">
        <f>'Wettkampf 1'!C26</f>
        <v>Esterwegen IV</v>
      </c>
      <c r="D26" s="82">
        <v>302.10000000000002</v>
      </c>
      <c r="E26" s="83" t="s">
        <v>37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9">
        <v>98.7</v>
      </c>
      <c r="V26" s="159">
        <v>101.3</v>
      </c>
      <c r="W26" s="159">
        <v>102.1</v>
      </c>
      <c r="X26" s="89">
        <f t="shared" si="13"/>
        <v>302.10000000000002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8">
        <v>18</v>
      </c>
      <c r="B27" s="66" t="str">
        <f>'Wettkampf 1'!B27</f>
        <v>Jana Jansen</v>
      </c>
      <c r="C27" s="66" t="str">
        <f>'Wettkampf 1'!C27</f>
        <v>Esterwegen IV</v>
      </c>
      <c r="D27" s="82">
        <v>277.3</v>
      </c>
      <c r="E27" s="83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9">
        <v>91.1</v>
      </c>
      <c r="V27" s="159">
        <v>88</v>
      </c>
      <c r="W27" s="159">
        <v>98.2</v>
      </c>
      <c r="X27" s="89">
        <f t="shared" si="13"/>
        <v>277.3</v>
      </c>
      <c r="Y27" s="70">
        <f t="shared" si="14"/>
        <v>1</v>
      </c>
      <c r="Z27" s="70">
        <f t="shared" si="15"/>
        <v>1</v>
      </c>
      <c r="AA27" s="71" t="str">
        <f t="shared" si="16"/>
        <v>Korrekt</v>
      </c>
    </row>
    <row r="28" spans="1:27" ht="12.9" customHeight="1" x14ac:dyDescent="0.3">
      <c r="A28" s="108">
        <v>19</v>
      </c>
      <c r="B28" s="66" t="str">
        <f>'Wettkampf 1'!B28</f>
        <v>Thea Jansen</v>
      </c>
      <c r="C28" s="66" t="str">
        <f>'Wettkampf 1'!C28</f>
        <v>Sögel I</v>
      </c>
      <c r="D28" s="82">
        <v>310.2</v>
      </c>
      <c r="E28" s="83"/>
      <c r="F28" s="68">
        <f t="shared" si="0"/>
        <v>310.2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310.2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9">
        <v>104.1</v>
      </c>
      <c r="V28" s="159">
        <v>102.1</v>
      </c>
      <c r="W28" s="159">
        <v>104</v>
      </c>
      <c r="X28" s="89">
        <f t="shared" si="13"/>
        <v>310.2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8">
        <v>20</v>
      </c>
      <c r="B29" s="66" t="str">
        <f>'Wettkampf 1'!B29</f>
        <v>Michaela Tharner</v>
      </c>
      <c r="C29" s="66" t="str">
        <f>'Wettkampf 1'!C29</f>
        <v>Sögel I</v>
      </c>
      <c r="D29" s="82">
        <v>308.89999999999998</v>
      </c>
      <c r="E29" s="83"/>
      <c r="F29" s="68">
        <f t="shared" si="0"/>
        <v>308.89999999999998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308.89999999999998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9">
        <v>100.1</v>
      </c>
      <c r="V29" s="159">
        <v>104.5</v>
      </c>
      <c r="W29" s="159">
        <v>104.3</v>
      </c>
      <c r="X29" s="89">
        <f t="shared" si="13"/>
        <v>308.89999999999998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8">
        <v>21</v>
      </c>
      <c r="B30" s="66" t="str">
        <f>'Wettkampf 1'!B30</f>
        <v>Monika Hegemann</v>
      </c>
      <c r="C30" s="66" t="str">
        <f>'Wettkampf 1'!C30</f>
        <v>Sögel I</v>
      </c>
      <c r="D30" s="82">
        <v>310</v>
      </c>
      <c r="E30" s="83"/>
      <c r="F30" s="68">
        <f t="shared" si="0"/>
        <v>310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59">
        <v>101.1</v>
      </c>
      <c r="V30" s="159">
        <v>104.2</v>
      </c>
      <c r="W30" s="159">
        <v>104.7</v>
      </c>
      <c r="X30" s="89">
        <f t="shared" si="13"/>
        <v>310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8">
        <v>22</v>
      </c>
      <c r="B31" s="66" t="str">
        <f>'Wettkampf 1'!B31</f>
        <v>Irmgard Rolfes</v>
      </c>
      <c r="C31" s="66" t="str">
        <f>'Wettkampf 1'!C31</f>
        <v>Sögel I</v>
      </c>
      <c r="D31" s="82">
        <v>309.60000000000002</v>
      </c>
      <c r="E31" s="83"/>
      <c r="F31" s="68">
        <f t="shared" si="0"/>
        <v>309.60000000000002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309.60000000000002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59">
        <v>103.7</v>
      </c>
      <c r="V31" s="159">
        <v>102.5</v>
      </c>
      <c r="W31" s="159">
        <v>103.4</v>
      </c>
      <c r="X31" s="89">
        <f t="shared" si="13"/>
        <v>309.60000000000002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Sögel I</v>
      </c>
      <c r="D32" s="82">
        <v>0</v>
      </c>
      <c r="E32" s="83" t="s">
        <v>37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59"/>
      <c r="V32" s="159"/>
      <c r="W32" s="159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Sögel I</v>
      </c>
      <c r="D33" s="82">
        <v>0</v>
      </c>
      <c r="E33" s="83" t="s">
        <v>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59"/>
      <c r="V33" s="159"/>
      <c r="W33" s="159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Maria Günther</v>
      </c>
      <c r="C34" s="66" t="str">
        <f>'Wettkampf 1'!C34</f>
        <v>Breddenberg I</v>
      </c>
      <c r="D34" s="82">
        <v>310.39999999999998</v>
      </c>
      <c r="E34" s="83"/>
      <c r="F34" s="68">
        <f t="shared" si="0"/>
        <v>310.39999999999998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310.39999999999998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59">
        <v>105.3</v>
      </c>
      <c r="V34" s="159">
        <v>102.9</v>
      </c>
      <c r="W34" s="159">
        <v>102.2</v>
      </c>
      <c r="X34" s="89">
        <f t="shared" si="13"/>
        <v>310.39999999999998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8">
        <v>26</v>
      </c>
      <c r="B35" s="66" t="str">
        <f>'Wettkampf 1'!B35</f>
        <v>Thekla Bruns</v>
      </c>
      <c r="C35" s="66" t="str">
        <f>'Wettkampf 1'!C35</f>
        <v>Breddenberg I</v>
      </c>
      <c r="D35" s="82">
        <v>303</v>
      </c>
      <c r="E35" s="83"/>
      <c r="F35" s="68">
        <f t="shared" si="0"/>
        <v>303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303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59">
        <v>99.4</v>
      </c>
      <c r="V35" s="159">
        <v>101.1</v>
      </c>
      <c r="W35" s="159">
        <v>102.5</v>
      </c>
      <c r="X35" s="89">
        <f t="shared" si="13"/>
        <v>303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8">
        <v>27</v>
      </c>
      <c r="B36" s="66" t="str">
        <f>'Wettkampf 1'!B36</f>
        <v>Anette Hanenkamp</v>
      </c>
      <c r="C36" s="66" t="str">
        <f>'Wettkampf 1'!C36</f>
        <v>Breddenberg I</v>
      </c>
      <c r="D36" s="82">
        <v>305.10000000000002</v>
      </c>
      <c r="E36" s="83"/>
      <c r="F36" s="68">
        <f t="shared" si="0"/>
        <v>305.10000000000002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305.10000000000002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59">
        <v>101.9</v>
      </c>
      <c r="V36" s="159">
        <v>101.5</v>
      </c>
      <c r="W36" s="159">
        <v>101.7</v>
      </c>
      <c r="X36" s="89">
        <f t="shared" si="13"/>
        <v>305.10000000000002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8">
        <v>28</v>
      </c>
      <c r="B37" s="66" t="str">
        <f>'Wettkampf 1'!B37</f>
        <v>Leni Hanenkamp</v>
      </c>
      <c r="C37" s="66" t="str">
        <f>'Wettkampf 1'!C37</f>
        <v>Breddenberg I</v>
      </c>
      <c r="D37" s="82">
        <v>303.2</v>
      </c>
      <c r="E37" s="83" t="s">
        <v>37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159">
        <v>98.8</v>
      </c>
      <c r="V37" s="159">
        <v>100.7</v>
      </c>
      <c r="W37" s="159">
        <v>103.7</v>
      </c>
      <c r="X37" s="89">
        <f t="shared" si="13"/>
        <v>303.2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8">
        <v>29</v>
      </c>
      <c r="B38" s="66" t="str">
        <f>'Wettkampf 1'!B38</f>
        <v>Marlies Olliges</v>
      </c>
      <c r="C38" s="66" t="str">
        <f>'Wettkampf 1'!C38</f>
        <v>Breddenberg I</v>
      </c>
      <c r="D38" s="82">
        <v>308.39999999999998</v>
      </c>
      <c r="E38" s="83"/>
      <c r="F38" s="68">
        <f t="shared" si="0"/>
        <v>308.39999999999998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308.39999999999998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159">
        <v>103.3</v>
      </c>
      <c r="V38" s="159">
        <v>102.7</v>
      </c>
      <c r="W38" s="159">
        <v>102.4</v>
      </c>
      <c r="X38" s="89">
        <f t="shared" si="13"/>
        <v>308.39999999999998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Breddenberg I</v>
      </c>
      <c r="D39" s="82">
        <v>0</v>
      </c>
      <c r="E39" s="83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59"/>
      <c r="V39" s="159"/>
      <c r="W39" s="159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Christiane Banedt</v>
      </c>
      <c r="C40" s="66" t="str">
        <f>'Wettkampf 1'!C40</f>
        <v>Lahn II</v>
      </c>
      <c r="D40" s="82">
        <v>312.5</v>
      </c>
      <c r="E40" s="83"/>
      <c r="F40" s="68">
        <f t="shared" si="0"/>
        <v>312.5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312.5</v>
      </c>
      <c r="R40" s="69">
        <f t="shared" si="12"/>
        <v>1</v>
      </c>
      <c r="S40" s="69"/>
      <c r="T40" s="69"/>
      <c r="U40" s="159">
        <v>103.8</v>
      </c>
      <c r="V40" s="159">
        <v>105.1</v>
      </c>
      <c r="W40" s="159">
        <v>103.6</v>
      </c>
      <c r="X40" s="89">
        <f t="shared" si="13"/>
        <v>312.5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8">
        <v>32</v>
      </c>
      <c r="B41" s="66" t="str">
        <f>'Wettkampf 1'!B41</f>
        <v>Claudia Flint</v>
      </c>
      <c r="C41" s="66" t="str">
        <f>'Wettkampf 1'!C41</f>
        <v>Lahn II</v>
      </c>
      <c r="D41" s="82">
        <v>307.7</v>
      </c>
      <c r="E41" s="83"/>
      <c r="F41" s="68">
        <f t="shared" si="0"/>
        <v>307.7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307.7</v>
      </c>
      <c r="R41" s="69">
        <f t="shared" si="12"/>
        <v>1</v>
      </c>
      <c r="S41" s="69"/>
      <c r="T41" s="69"/>
      <c r="U41" s="159">
        <v>102.6</v>
      </c>
      <c r="V41" s="159">
        <v>102.2</v>
      </c>
      <c r="W41" s="159">
        <v>102.9</v>
      </c>
      <c r="X41" s="89">
        <f t="shared" si="13"/>
        <v>307.70000000000005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8">
        <v>33</v>
      </c>
      <c r="B42" s="66" t="str">
        <f>'Wettkampf 1'!B42</f>
        <v>Maria Rawe</v>
      </c>
      <c r="C42" s="66" t="str">
        <f>'Wettkampf 1'!C42</f>
        <v>Lahn II</v>
      </c>
      <c r="D42" s="82">
        <v>311.3</v>
      </c>
      <c r="E42" s="83"/>
      <c r="F42" s="68">
        <f t="shared" si="0"/>
        <v>311.3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311.3</v>
      </c>
      <c r="R42" s="69">
        <f t="shared" si="12"/>
        <v>1</v>
      </c>
      <c r="S42" s="69"/>
      <c r="T42" s="69"/>
      <c r="U42" s="159">
        <v>103.7</v>
      </c>
      <c r="V42" s="159">
        <v>103</v>
      </c>
      <c r="W42" s="159">
        <v>104.6</v>
      </c>
      <c r="X42" s="89">
        <f t="shared" si="13"/>
        <v>311.29999999999995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8">
        <v>34</v>
      </c>
      <c r="B43" s="66" t="str">
        <f>'Wettkampf 1'!B43</f>
        <v>Beate Menke</v>
      </c>
      <c r="C43" s="66" t="str">
        <f>'Wettkampf 1'!C43</f>
        <v>Lahn II</v>
      </c>
      <c r="D43" s="82">
        <v>311.8</v>
      </c>
      <c r="E43" s="83"/>
      <c r="F43" s="68">
        <f t="shared" si="0"/>
        <v>311.8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311.8</v>
      </c>
      <c r="R43" s="69">
        <f t="shared" si="12"/>
        <v>1</v>
      </c>
      <c r="S43" s="69"/>
      <c r="T43" s="69"/>
      <c r="U43" s="159">
        <v>103.2</v>
      </c>
      <c r="V43" s="159">
        <v>104.4</v>
      </c>
      <c r="W43" s="159">
        <v>104.2</v>
      </c>
      <c r="X43" s="89">
        <f t="shared" si="13"/>
        <v>311.8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Lahn II</v>
      </c>
      <c r="D44" s="82">
        <v>0</v>
      </c>
      <c r="E44" s="83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59"/>
      <c r="V44" s="159"/>
      <c r="W44" s="159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Lahn II</v>
      </c>
      <c r="D45" s="82">
        <v>0</v>
      </c>
      <c r="E45" s="83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59"/>
      <c r="V45" s="159"/>
      <c r="W45" s="159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920.7</v>
      </c>
      <c r="H46" s="69">
        <f>SUM(H10:H45)</f>
        <v>4</v>
      </c>
      <c r="I46" s="69">
        <f>LARGE(I10:I45,1)+LARGE(I10:I45,2)+LARGE(I10:I45,3)</f>
        <v>913.5</v>
      </c>
      <c r="J46" s="69">
        <f>SUM(J10:J45)</f>
        <v>4</v>
      </c>
      <c r="K46" s="69">
        <f>LARGE(K10:K45,1)+LARGE(K10:K45,2)+LARGE(K10:K45,3)</f>
        <v>931.2</v>
      </c>
      <c r="L46" s="69">
        <f>SUM(L10:L45)</f>
        <v>4</v>
      </c>
      <c r="M46" s="69">
        <f>LARGE(M10:M45,1)+LARGE(M10:M45,2)+LARGE(M10:M45,3)</f>
        <v>929.80000000000007</v>
      </c>
      <c r="N46" s="69">
        <f>SUM(N10:N45)</f>
        <v>4</v>
      </c>
      <c r="O46" s="69">
        <f>LARGE(O10:O45,1)+LARGE(O10:O45,2)+LARGE(O10:O45,3)</f>
        <v>923.9</v>
      </c>
      <c r="P46" s="69">
        <f>SUM(P10:P45)</f>
        <v>4</v>
      </c>
      <c r="Q46" s="69">
        <f>LARGE(Q10:Q45,1)+LARGE(Q10:Q45,2)+LARGE(Q10:Q45,3)</f>
        <v>935.59999999999991</v>
      </c>
      <c r="R46" s="69">
        <f>SUM(R10:S45)</f>
        <v>4</v>
      </c>
    </row>
    <row r="47" spans="1:27" x14ac:dyDescent="0.3">
      <c r="C47" s="69" t="s">
        <v>66</v>
      </c>
    </row>
  </sheetData>
  <sheetProtection algorithmName="SHA-512" hashValue="FJXZXIkdzecQnl6G2/hvZsQb6VdUs15lYeIvs6o9ZnCn9NCYhdcKV0fBr5apxYcwU9WOENeUmzoMH0vzHaF8YQ==" saltValue="rZdVu1JDYiDqxqIGlOkMvQ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AC9" sqref="AC9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53</v>
      </c>
      <c r="C1" s="65"/>
      <c r="D1" s="73" t="s">
        <v>8</v>
      </c>
      <c r="V1" s="109" t="s">
        <v>51</v>
      </c>
      <c r="W1" s="187" t="str">
        <f>Übersicht!O4</f>
        <v>Sögel</v>
      </c>
      <c r="X1" s="187"/>
    </row>
    <row r="2" spans="1:27" x14ac:dyDescent="0.3">
      <c r="A2" s="108">
        <v>1</v>
      </c>
      <c r="B2" s="64" t="str">
        <f>'Wettkampf 1'!B2</f>
        <v>Börgerwald I</v>
      </c>
      <c r="C2" s="72"/>
      <c r="D2" s="73">
        <f>G46</f>
        <v>923.3</v>
      </c>
      <c r="E2" s="112" t="str">
        <f>IF(H46&gt;4,"Es sind zu viele Schützen in Wertung!"," ")</f>
        <v xml:space="preserve"> </v>
      </c>
      <c r="V2" s="109" t="s">
        <v>35</v>
      </c>
      <c r="W2" s="188" t="str">
        <f>Übersicht!O3</f>
        <v>26.02.</v>
      </c>
      <c r="X2" s="187"/>
    </row>
    <row r="3" spans="1:27" x14ac:dyDescent="0.3">
      <c r="A3" s="108">
        <v>2</v>
      </c>
      <c r="B3" s="64" t="str">
        <f>'Wettkampf 1'!B3</f>
        <v>Breddenberg II</v>
      </c>
      <c r="C3" s="72"/>
      <c r="D3" s="73">
        <f>I46</f>
        <v>926.9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Esterwegen IV</v>
      </c>
      <c r="C4" s="72"/>
      <c r="D4" s="73">
        <f>K46</f>
        <v>927.40000000000009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7" x14ac:dyDescent="0.3">
      <c r="A5" s="108">
        <v>4</v>
      </c>
      <c r="B5" s="64" t="str">
        <f>'Wettkampf 1'!B5</f>
        <v>Sögel I</v>
      </c>
      <c r="C5" s="72"/>
      <c r="D5" s="73">
        <f>M46</f>
        <v>937.5</v>
      </c>
      <c r="E5" s="112" t="str">
        <f>IF(N46&gt;4,"Es sind zu viele Schützen in Wertung!"," ")</f>
        <v xml:space="preserve"> </v>
      </c>
      <c r="U5" s="76"/>
      <c r="V5" s="109" t="s">
        <v>50</v>
      </c>
      <c r="W5" s="192" t="s">
        <v>134</v>
      </c>
      <c r="X5" s="193"/>
      <c r="Y5" s="76"/>
    </row>
    <row r="6" spans="1:27" x14ac:dyDescent="0.3">
      <c r="A6" s="108">
        <v>5</v>
      </c>
      <c r="B6" s="64" t="str">
        <f>'Wettkampf 1'!B6</f>
        <v>Breddenberg I</v>
      </c>
      <c r="C6" s="72"/>
      <c r="D6" s="73">
        <f>O46</f>
        <v>928</v>
      </c>
      <c r="E6" s="112" t="str">
        <f>IF(P46&gt;4,"Es sind zu viele Schützen in Wertung!"," ")</f>
        <v xml:space="preserve"> </v>
      </c>
      <c r="U6" s="76"/>
      <c r="V6" s="109" t="s">
        <v>49</v>
      </c>
      <c r="W6" s="191" t="s">
        <v>129</v>
      </c>
      <c r="X6" s="191"/>
      <c r="Y6" s="76"/>
    </row>
    <row r="7" spans="1:27" x14ac:dyDescent="0.3">
      <c r="A7" s="108">
        <v>6</v>
      </c>
      <c r="B7" s="64" t="str">
        <f>'Wettkampf 1'!B7</f>
        <v>Lahn II</v>
      </c>
      <c r="C7" s="72"/>
      <c r="D7" s="73">
        <f>Q46</f>
        <v>941.6</v>
      </c>
      <c r="E7" s="112" t="str">
        <f>IF(R46&gt;4,"Es sind zu viele Schützen in Wertung!"," ")</f>
        <v xml:space="preserve"> </v>
      </c>
      <c r="U7" s="76"/>
      <c r="V7" s="109" t="s">
        <v>58</v>
      </c>
      <c r="W7" s="194" t="s">
        <v>134</v>
      </c>
      <c r="X7" s="195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79" t="s">
        <v>36</v>
      </c>
      <c r="V9" s="180"/>
      <c r="W9" s="180"/>
      <c r="X9" s="181"/>
    </row>
    <row r="10" spans="1:27" ht="12.9" customHeight="1" x14ac:dyDescent="0.3">
      <c r="A10" s="108">
        <v>1</v>
      </c>
      <c r="B10" s="66" t="str">
        <f>'Wettkampf 1'!B10</f>
        <v>Katrin Sievers</v>
      </c>
      <c r="C10" s="66" t="str">
        <f>'Wettkampf 1'!C10</f>
        <v>Börgerwald I</v>
      </c>
      <c r="D10" s="160">
        <v>308.8</v>
      </c>
      <c r="E10" s="161"/>
      <c r="F10" s="68">
        <f>IF(E10="x","0",D10)</f>
        <v>308.8</v>
      </c>
      <c r="G10" s="69">
        <f>IF(C10=$B$2,F10,0)</f>
        <v>308.8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62">
        <v>101.8</v>
      </c>
      <c r="V10" s="162">
        <v>103.5</v>
      </c>
      <c r="W10" s="162">
        <v>103.5</v>
      </c>
      <c r="X10" s="88">
        <f>U10+V10+W10</f>
        <v>308.8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8">
        <v>2</v>
      </c>
      <c r="B11" s="66" t="str">
        <f>'Wettkampf 1'!B11</f>
        <v>Anette Sievers</v>
      </c>
      <c r="C11" s="66" t="str">
        <f>'Wettkampf 1'!C11</f>
        <v>Börgerwald I</v>
      </c>
      <c r="D11" s="160">
        <v>305.8</v>
      </c>
      <c r="E11" s="161"/>
      <c r="F11" s="68">
        <f t="shared" ref="F11:F45" si="0">IF(E11="x","0",D11)</f>
        <v>305.8</v>
      </c>
      <c r="G11" s="69">
        <f t="shared" ref="G11:G45" si="1">IF(C11=$B$2,F11,0)</f>
        <v>305.8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63">
        <v>101.8</v>
      </c>
      <c r="V11" s="163">
        <v>101.5</v>
      </c>
      <c r="W11" s="163">
        <v>102.5</v>
      </c>
      <c r="X11" s="89">
        <f t="shared" ref="X11:X45" si="13">U11+V11+W11</f>
        <v>305.8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8">
        <v>3</v>
      </c>
      <c r="B12" s="66" t="str">
        <f>'Wettkampf 1'!B12</f>
        <v>Beate Grote</v>
      </c>
      <c r="C12" s="66" t="str">
        <f>'Wettkampf 1'!C12</f>
        <v>Börgerwald I</v>
      </c>
      <c r="D12" s="160">
        <v>305.8</v>
      </c>
      <c r="E12" s="161"/>
      <c r="F12" s="68">
        <f t="shared" si="0"/>
        <v>305.8</v>
      </c>
      <c r="G12" s="69">
        <f t="shared" si="1"/>
        <v>305.8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63">
        <v>102</v>
      </c>
      <c r="V12" s="163">
        <v>100.4</v>
      </c>
      <c r="W12" s="163">
        <v>103.4</v>
      </c>
      <c r="X12" s="89">
        <f t="shared" si="13"/>
        <v>305.8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8">
        <v>4</v>
      </c>
      <c r="B13" s="66" t="str">
        <f>'Wettkampf 1'!B13</f>
        <v>Tanja Rensen</v>
      </c>
      <c r="C13" s="66" t="str">
        <f>'Wettkampf 1'!C13</f>
        <v>Börgerwald I</v>
      </c>
      <c r="D13" s="160">
        <v>0</v>
      </c>
      <c r="E13" s="161" t="s">
        <v>37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63"/>
      <c r="V13" s="163"/>
      <c r="W13" s="163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Marina Walker</v>
      </c>
      <c r="C14" s="66" t="str">
        <f>'Wettkampf 1'!C14</f>
        <v>Börgerwald I</v>
      </c>
      <c r="D14" s="160">
        <v>308.7</v>
      </c>
      <c r="E14" s="161"/>
      <c r="F14" s="68">
        <f t="shared" si="0"/>
        <v>308.7</v>
      </c>
      <c r="G14" s="69">
        <f t="shared" si="1"/>
        <v>308.7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63">
        <v>103.1</v>
      </c>
      <c r="V14" s="163">
        <v>102.6</v>
      </c>
      <c r="W14" s="163">
        <v>103</v>
      </c>
      <c r="X14" s="89">
        <f t="shared" si="13"/>
        <v>308.7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Börgerwald I</v>
      </c>
      <c r="D15" s="160">
        <v>0</v>
      </c>
      <c r="E15" s="161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63"/>
      <c r="V15" s="163"/>
      <c r="W15" s="163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Annette Landmann</v>
      </c>
      <c r="C16" s="66" t="str">
        <f>'Wettkampf 1'!C16</f>
        <v>Breddenberg II</v>
      </c>
      <c r="D16" s="160">
        <v>307.10000000000002</v>
      </c>
      <c r="E16" s="161"/>
      <c r="F16" s="68">
        <f t="shared" si="0"/>
        <v>307.10000000000002</v>
      </c>
      <c r="G16" s="69">
        <f t="shared" si="1"/>
        <v>0</v>
      </c>
      <c r="H16" s="69">
        <f t="shared" si="2"/>
        <v>0</v>
      </c>
      <c r="I16" s="69">
        <f t="shared" si="3"/>
        <v>307.10000000000002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63">
        <v>102.9</v>
      </c>
      <c r="V16" s="163">
        <v>101.2</v>
      </c>
      <c r="W16" s="163">
        <v>103</v>
      </c>
      <c r="X16" s="89">
        <f t="shared" si="13"/>
        <v>307.10000000000002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8">
        <v>8</v>
      </c>
      <c r="B17" s="66" t="str">
        <f>'Wettkampf 1'!B17</f>
        <v>Tanja Stindt</v>
      </c>
      <c r="C17" s="66" t="str">
        <f>'Wettkampf 1'!C17</f>
        <v>Breddenberg II</v>
      </c>
      <c r="D17" s="160">
        <v>307.89999999999998</v>
      </c>
      <c r="E17" s="161"/>
      <c r="F17" s="68">
        <f t="shared" si="0"/>
        <v>307.89999999999998</v>
      </c>
      <c r="G17" s="69">
        <f t="shared" si="1"/>
        <v>0</v>
      </c>
      <c r="H17" s="69">
        <f t="shared" si="2"/>
        <v>0</v>
      </c>
      <c r="I17" s="69">
        <f t="shared" si="3"/>
        <v>307.89999999999998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63">
        <v>102.3</v>
      </c>
      <c r="V17" s="163">
        <v>103.8</v>
      </c>
      <c r="W17" s="163">
        <v>101.8</v>
      </c>
      <c r="X17" s="89">
        <f t="shared" si="13"/>
        <v>307.89999999999998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8">
        <v>9</v>
      </c>
      <c r="B18" s="66" t="str">
        <f>'Wettkampf 1'!B18</f>
        <v>Irene Jansen</v>
      </c>
      <c r="C18" s="66" t="str">
        <f>'Wettkampf 1'!C18</f>
        <v>Breddenberg II</v>
      </c>
      <c r="D18" s="160">
        <v>311.89999999999998</v>
      </c>
      <c r="E18" s="161"/>
      <c r="F18" s="68">
        <f t="shared" si="0"/>
        <v>311.89999999999998</v>
      </c>
      <c r="G18" s="69">
        <f t="shared" si="1"/>
        <v>0</v>
      </c>
      <c r="H18" s="69">
        <f t="shared" si="2"/>
        <v>0</v>
      </c>
      <c r="I18" s="69">
        <f t="shared" si="3"/>
        <v>311.89999999999998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63">
        <v>104.1</v>
      </c>
      <c r="V18" s="163">
        <v>104.4</v>
      </c>
      <c r="W18" s="163">
        <v>103.4</v>
      </c>
      <c r="X18" s="89">
        <f t="shared" si="13"/>
        <v>311.89999999999998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8">
        <v>10</v>
      </c>
      <c r="B19" s="66" t="str">
        <f>'Wettkampf 1'!B19</f>
        <v>Kerstin Thien</v>
      </c>
      <c r="C19" s="66" t="str">
        <f>'Wettkampf 1'!C19</f>
        <v>Breddenberg II</v>
      </c>
      <c r="D19" s="160">
        <v>293.7</v>
      </c>
      <c r="E19" s="161"/>
      <c r="F19" s="68">
        <f t="shared" si="0"/>
        <v>293.7</v>
      </c>
      <c r="G19" s="69">
        <f t="shared" si="1"/>
        <v>0</v>
      </c>
      <c r="H19" s="69">
        <f t="shared" si="2"/>
        <v>0</v>
      </c>
      <c r="I19" s="69">
        <f t="shared" si="3"/>
        <v>293.7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63">
        <v>100.6</v>
      </c>
      <c r="V19" s="163">
        <v>96.8</v>
      </c>
      <c r="W19" s="163">
        <v>96.3</v>
      </c>
      <c r="X19" s="89">
        <f t="shared" si="13"/>
        <v>293.7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8">
        <v>11</v>
      </c>
      <c r="B20" s="66" t="str">
        <f>'Wettkampf 1'!B20</f>
        <v>Ulla Markus</v>
      </c>
      <c r="C20" s="66" t="str">
        <f>'Wettkampf 1'!C20</f>
        <v>Breddenberg II</v>
      </c>
      <c r="D20" s="160">
        <v>303.39999999999998</v>
      </c>
      <c r="E20" s="161" t="s">
        <v>37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63">
        <v>102</v>
      </c>
      <c r="V20" s="163">
        <v>101</v>
      </c>
      <c r="W20" s="163">
        <v>100.4</v>
      </c>
      <c r="X20" s="89">
        <f t="shared" si="13"/>
        <v>303.39999999999998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Breddenberg II</v>
      </c>
      <c r="D21" s="160">
        <v>0</v>
      </c>
      <c r="E21" s="161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63"/>
      <c r="V21" s="163"/>
      <c r="W21" s="163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Johanna Kassens</v>
      </c>
      <c r="C22" s="66" t="str">
        <f>'Wettkampf 1'!C22</f>
        <v>Esterwegen IV</v>
      </c>
      <c r="D22" s="160">
        <v>306.89999999999998</v>
      </c>
      <c r="E22" s="161"/>
      <c r="F22" s="68">
        <f t="shared" si="0"/>
        <v>306.89999999999998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306.89999999999998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63">
        <v>102.5</v>
      </c>
      <c r="V22" s="163">
        <v>100.2</v>
      </c>
      <c r="W22" s="163">
        <v>104.2</v>
      </c>
      <c r="X22" s="89">
        <f t="shared" si="13"/>
        <v>306.89999999999998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8">
        <v>14</v>
      </c>
      <c r="B23" s="66" t="str">
        <f>'Wettkampf 1'!B23</f>
        <v>Marianne Lindemann</v>
      </c>
      <c r="C23" s="66" t="str">
        <f>'Wettkampf 1'!C23</f>
        <v>Esterwegen IV</v>
      </c>
      <c r="D23" s="160">
        <v>310.5</v>
      </c>
      <c r="E23" s="161"/>
      <c r="F23" s="68">
        <f t="shared" si="0"/>
        <v>310.5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310.5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63">
        <v>102.9</v>
      </c>
      <c r="V23" s="163">
        <v>103.5</v>
      </c>
      <c r="W23" s="163">
        <v>104.1</v>
      </c>
      <c r="X23" s="89">
        <f t="shared" si="13"/>
        <v>310.5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8">
        <v>15</v>
      </c>
      <c r="B24" s="66" t="str">
        <f>'Wettkampf 1'!B24</f>
        <v>Anke Rave</v>
      </c>
      <c r="C24" s="66" t="str">
        <f>'Wettkampf 1'!C24</f>
        <v>Esterwegen IV</v>
      </c>
      <c r="D24" s="160">
        <v>308.7</v>
      </c>
      <c r="E24" s="161"/>
      <c r="F24" s="68">
        <f t="shared" si="0"/>
        <v>308.7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308.7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63">
        <v>102.8</v>
      </c>
      <c r="V24" s="163">
        <v>103.4</v>
      </c>
      <c r="W24" s="163">
        <v>102.5</v>
      </c>
      <c r="X24" s="89">
        <f t="shared" si="13"/>
        <v>308.7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8">
        <v>16</v>
      </c>
      <c r="B25" s="66" t="str">
        <f>'Wettkampf 1'!B25</f>
        <v>Sarah Lindemann</v>
      </c>
      <c r="C25" s="66" t="str">
        <f>'Wettkampf 1'!C25</f>
        <v>Esterwegen IV</v>
      </c>
      <c r="D25" s="160">
        <v>308.2</v>
      </c>
      <c r="E25" s="161"/>
      <c r="F25" s="68">
        <f t="shared" si="0"/>
        <v>308.2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308.2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63">
        <v>102.2</v>
      </c>
      <c r="V25" s="163">
        <v>102.8</v>
      </c>
      <c r="W25" s="163">
        <v>103.2</v>
      </c>
      <c r="X25" s="89">
        <f t="shared" si="13"/>
        <v>308.2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8">
        <v>17</v>
      </c>
      <c r="B26" s="66" t="str">
        <f>'Wettkampf 1'!B26</f>
        <v>Karin Ortmann</v>
      </c>
      <c r="C26" s="66" t="str">
        <f>'Wettkampf 1'!C26</f>
        <v>Esterwegen IV</v>
      </c>
      <c r="D26" s="160">
        <v>301.60000000000002</v>
      </c>
      <c r="E26" s="161" t="s">
        <v>37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63">
        <v>100.8</v>
      </c>
      <c r="V26" s="163">
        <v>100.9</v>
      </c>
      <c r="W26" s="163">
        <v>99.9</v>
      </c>
      <c r="X26" s="89">
        <f t="shared" si="13"/>
        <v>301.60000000000002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8">
        <v>18</v>
      </c>
      <c r="B27" s="66" t="str">
        <f>'Wettkampf 1'!B27</f>
        <v>Jana Jansen</v>
      </c>
      <c r="C27" s="66" t="str">
        <f>'Wettkampf 1'!C27</f>
        <v>Esterwegen IV</v>
      </c>
      <c r="D27" s="160">
        <v>0</v>
      </c>
      <c r="E27" s="161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63"/>
      <c r="V27" s="163"/>
      <c r="W27" s="163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Thea Jansen</v>
      </c>
      <c r="C28" s="66" t="str">
        <f>'Wettkampf 1'!C28</f>
        <v>Sögel I</v>
      </c>
      <c r="D28" s="160">
        <v>311.5</v>
      </c>
      <c r="E28" s="161"/>
      <c r="F28" s="68">
        <f t="shared" si="0"/>
        <v>311.5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311.5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63">
        <v>104.4</v>
      </c>
      <c r="V28" s="163">
        <v>102.8</v>
      </c>
      <c r="W28" s="163">
        <v>104.3</v>
      </c>
      <c r="X28" s="89">
        <f t="shared" si="13"/>
        <v>311.5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8">
        <v>20</v>
      </c>
      <c r="B29" s="66" t="str">
        <f>'Wettkampf 1'!B29</f>
        <v>Michaela Tharner</v>
      </c>
      <c r="C29" s="66" t="str">
        <f>'Wettkampf 1'!C29</f>
        <v>Sögel I</v>
      </c>
      <c r="D29" s="160">
        <v>312.5</v>
      </c>
      <c r="E29" s="161"/>
      <c r="F29" s="68">
        <f t="shared" si="0"/>
        <v>312.5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312.5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63">
        <v>105.3</v>
      </c>
      <c r="V29" s="163">
        <v>104.7</v>
      </c>
      <c r="W29" s="163">
        <v>102.5</v>
      </c>
      <c r="X29" s="89">
        <f t="shared" si="13"/>
        <v>312.5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8">
        <v>21</v>
      </c>
      <c r="B30" s="66" t="str">
        <f>'Wettkampf 1'!B30</f>
        <v>Monika Hegemann</v>
      </c>
      <c r="C30" s="66" t="str">
        <f>'Wettkampf 1'!C30</f>
        <v>Sögel I</v>
      </c>
      <c r="D30" s="160">
        <v>308.8</v>
      </c>
      <c r="E30" s="161"/>
      <c r="F30" s="68">
        <f t="shared" si="0"/>
        <v>308.8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308.8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63">
        <v>101.2</v>
      </c>
      <c r="V30" s="163">
        <v>104</v>
      </c>
      <c r="W30" s="163">
        <v>103.6</v>
      </c>
      <c r="X30" s="89">
        <f t="shared" si="13"/>
        <v>308.79999999999995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8">
        <v>22</v>
      </c>
      <c r="B31" s="66" t="str">
        <f>'Wettkampf 1'!B31</f>
        <v>Irmgard Rolfes</v>
      </c>
      <c r="C31" s="66" t="str">
        <f>'Wettkampf 1'!C31</f>
        <v>Sögel I</v>
      </c>
      <c r="D31" s="160">
        <v>313.5</v>
      </c>
      <c r="E31" s="161"/>
      <c r="F31" s="68">
        <f t="shared" si="0"/>
        <v>313.5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313.5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63">
        <v>104.3</v>
      </c>
      <c r="V31" s="163">
        <v>104.6</v>
      </c>
      <c r="W31" s="163">
        <v>104.6</v>
      </c>
      <c r="X31" s="89">
        <f t="shared" si="13"/>
        <v>313.5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Sögel I</v>
      </c>
      <c r="D32" s="160">
        <v>0</v>
      </c>
      <c r="E32" s="161" t="s">
        <v>37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63"/>
      <c r="V32" s="163"/>
      <c r="W32" s="163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Sögel I</v>
      </c>
      <c r="D33" s="160">
        <v>0</v>
      </c>
      <c r="E33" s="161" t="s">
        <v>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63"/>
      <c r="V33" s="163"/>
      <c r="W33" s="163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Maria Günther</v>
      </c>
      <c r="C34" s="66" t="str">
        <f>'Wettkampf 1'!C34</f>
        <v>Breddenberg I</v>
      </c>
      <c r="D34" s="160">
        <v>308.39999999999998</v>
      </c>
      <c r="E34" s="161"/>
      <c r="F34" s="68">
        <f t="shared" si="0"/>
        <v>308.39999999999998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308.39999999999998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63">
        <v>103.8</v>
      </c>
      <c r="V34" s="163">
        <v>103.3</v>
      </c>
      <c r="W34" s="163">
        <v>101.3</v>
      </c>
      <c r="X34" s="89">
        <f t="shared" si="13"/>
        <v>308.39999999999998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8">
        <v>26</v>
      </c>
      <c r="B35" s="66" t="str">
        <f>'Wettkampf 1'!B35</f>
        <v>Thekla Bruns</v>
      </c>
      <c r="C35" s="66" t="str">
        <f>'Wettkampf 1'!C35</f>
        <v>Breddenberg I</v>
      </c>
      <c r="D35" s="160">
        <v>305.7</v>
      </c>
      <c r="E35" s="161"/>
      <c r="F35" s="68">
        <f t="shared" si="0"/>
        <v>305.7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305.7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63">
        <v>104</v>
      </c>
      <c r="V35" s="163">
        <v>101.2</v>
      </c>
      <c r="W35" s="163">
        <v>100.5</v>
      </c>
      <c r="X35" s="89">
        <f t="shared" si="13"/>
        <v>305.7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8">
        <v>27</v>
      </c>
      <c r="B36" s="66" t="str">
        <f>'Wettkampf 1'!B36</f>
        <v>Anette Hanenkamp</v>
      </c>
      <c r="C36" s="66" t="str">
        <f>'Wettkampf 1'!C36</f>
        <v>Breddenberg I</v>
      </c>
      <c r="D36" s="160">
        <v>305.7</v>
      </c>
      <c r="E36" s="161"/>
      <c r="F36" s="68">
        <f t="shared" si="0"/>
        <v>305.7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305.7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63">
        <v>102.7</v>
      </c>
      <c r="V36" s="163">
        <v>101</v>
      </c>
      <c r="W36" s="163">
        <v>102</v>
      </c>
      <c r="X36" s="89">
        <f t="shared" si="13"/>
        <v>305.7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8">
        <v>28</v>
      </c>
      <c r="B37" s="66" t="str">
        <f>'Wettkampf 1'!B37</f>
        <v>Leni Hanenkamp</v>
      </c>
      <c r="C37" s="66" t="str">
        <f>'Wettkampf 1'!C37</f>
        <v>Breddenberg I</v>
      </c>
      <c r="D37" s="160">
        <v>306.7</v>
      </c>
      <c r="E37" s="161" t="s">
        <v>37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163">
        <v>103.9</v>
      </c>
      <c r="V37" s="163">
        <v>102.1</v>
      </c>
      <c r="W37" s="163">
        <v>100.7</v>
      </c>
      <c r="X37" s="89">
        <f t="shared" si="13"/>
        <v>306.7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8">
        <v>29</v>
      </c>
      <c r="B38" s="66" t="str">
        <f>'Wettkampf 1'!B38</f>
        <v>Marlies Olliges</v>
      </c>
      <c r="C38" s="66" t="str">
        <f>'Wettkampf 1'!C38</f>
        <v>Breddenberg I</v>
      </c>
      <c r="D38" s="160">
        <v>313.89999999999998</v>
      </c>
      <c r="E38" s="161"/>
      <c r="F38" s="68">
        <f t="shared" si="0"/>
        <v>313.89999999999998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313.89999999999998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163">
        <v>103.9</v>
      </c>
      <c r="V38" s="163">
        <v>105.5</v>
      </c>
      <c r="W38" s="163">
        <v>104.5</v>
      </c>
      <c r="X38" s="89">
        <f t="shared" si="13"/>
        <v>313.89999999999998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Breddenberg I</v>
      </c>
      <c r="D39" s="160">
        <v>0</v>
      </c>
      <c r="E39" s="161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63"/>
      <c r="V39" s="163"/>
      <c r="W39" s="163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Christiane Banedt</v>
      </c>
      <c r="C40" s="66" t="str">
        <f>'Wettkampf 1'!C40</f>
        <v>Lahn II</v>
      </c>
      <c r="D40" s="160">
        <v>313.7</v>
      </c>
      <c r="E40" s="161"/>
      <c r="F40" s="68">
        <f t="shared" si="0"/>
        <v>313.7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313.7</v>
      </c>
      <c r="R40" s="69">
        <f t="shared" si="12"/>
        <v>1</v>
      </c>
      <c r="S40" s="69"/>
      <c r="T40" s="69"/>
      <c r="U40" s="163">
        <v>103.9</v>
      </c>
      <c r="V40" s="163">
        <v>104.5</v>
      </c>
      <c r="W40" s="163">
        <v>105.3</v>
      </c>
      <c r="X40" s="89">
        <f t="shared" si="13"/>
        <v>313.7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8">
        <v>32</v>
      </c>
      <c r="B41" s="66" t="str">
        <f>'Wettkampf 1'!B41</f>
        <v>Claudia Flint</v>
      </c>
      <c r="C41" s="66" t="str">
        <f>'Wettkampf 1'!C41</f>
        <v>Lahn II</v>
      </c>
      <c r="D41" s="160">
        <v>312.89999999999998</v>
      </c>
      <c r="E41" s="161"/>
      <c r="F41" s="68">
        <f t="shared" si="0"/>
        <v>312.89999999999998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312.89999999999998</v>
      </c>
      <c r="R41" s="69">
        <f t="shared" si="12"/>
        <v>1</v>
      </c>
      <c r="S41" s="69"/>
      <c r="T41" s="69"/>
      <c r="U41" s="163">
        <v>104</v>
      </c>
      <c r="V41" s="163">
        <v>104.3</v>
      </c>
      <c r="W41" s="163">
        <v>104.6</v>
      </c>
      <c r="X41" s="89">
        <f t="shared" si="13"/>
        <v>312.89999999999998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8">
        <v>33</v>
      </c>
      <c r="B42" s="66" t="str">
        <f>'Wettkampf 1'!B42</f>
        <v>Maria Rawe</v>
      </c>
      <c r="C42" s="66" t="str">
        <f>'Wettkampf 1'!C42</f>
        <v>Lahn II</v>
      </c>
      <c r="D42" s="160">
        <v>305.2</v>
      </c>
      <c r="E42" s="161"/>
      <c r="F42" s="68">
        <f t="shared" si="0"/>
        <v>305.2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305.2</v>
      </c>
      <c r="R42" s="69">
        <f t="shared" si="12"/>
        <v>1</v>
      </c>
      <c r="S42" s="69"/>
      <c r="T42" s="69"/>
      <c r="U42" s="163">
        <v>102.4</v>
      </c>
      <c r="V42" s="163">
        <v>102.2</v>
      </c>
      <c r="W42" s="163">
        <v>100.6</v>
      </c>
      <c r="X42" s="89">
        <f t="shared" si="13"/>
        <v>305.20000000000005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8">
        <v>34</v>
      </c>
      <c r="B43" s="66" t="str">
        <f>'Wettkampf 1'!B43</f>
        <v>Beate Menke</v>
      </c>
      <c r="C43" s="66" t="str">
        <f>'Wettkampf 1'!C43</f>
        <v>Lahn II</v>
      </c>
      <c r="D43" s="160">
        <v>315</v>
      </c>
      <c r="E43" s="161"/>
      <c r="F43" s="68">
        <f t="shared" si="0"/>
        <v>315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315</v>
      </c>
      <c r="R43" s="69">
        <f t="shared" si="12"/>
        <v>1</v>
      </c>
      <c r="S43" s="69"/>
      <c r="T43" s="69"/>
      <c r="U43" s="163">
        <v>105.5</v>
      </c>
      <c r="V43" s="163">
        <v>105.4</v>
      </c>
      <c r="W43" s="163">
        <v>104.1</v>
      </c>
      <c r="X43" s="89">
        <f t="shared" si="13"/>
        <v>315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Lahn II</v>
      </c>
      <c r="D44" s="160">
        <v>0</v>
      </c>
      <c r="E44" s="161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63"/>
      <c r="V44" s="163"/>
      <c r="W44" s="163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Lahn II</v>
      </c>
      <c r="D45" s="160">
        <v>0</v>
      </c>
      <c r="E45" s="161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63"/>
      <c r="V45" s="163"/>
      <c r="W45" s="163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923.3</v>
      </c>
      <c r="H46" s="69">
        <f>SUM(H10:H45)</f>
        <v>4</v>
      </c>
      <c r="I46" s="69">
        <f>LARGE(I10:I45,1)+LARGE(I10:I45,2)+LARGE(I10:I45,3)</f>
        <v>926.9</v>
      </c>
      <c r="J46" s="69">
        <f>SUM(J10:J45)</f>
        <v>4</v>
      </c>
      <c r="K46" s="69">
        <f>LARGE(K10:K45,1)+LARGE(K10:K45,2)+LARGE(K10:K45,3)</f>
        <v>927.40000000000009</v>
      </c>
      <c r="L46" s="69">
        <f>SUM(L10:L45)</f>
        <v>4</v>
      </c>
      <c r="M46" s="69">
        <f>LARGE(M10:M45,1)+LARGE(M10:M45,2)+LARGE(M10:M45,3)</f>
        <v>937.5</v>
      </c>
      <c r="N46" s="69">
        <f>SUM(N10:N45)</f>
        <v>4</v>
      </c>
      <c r="O46" s="69">
        <f>LARGE(O10:O45,1)+LARGE(O10:O45,2)+LARGE(O10:O45,3)</f>
        <v>928</v>
      </c>
      <c r="P46" s="69">
        <f>SUM(P10:P45)</f>
        <v>4</v>
      </c>
      <c r="Q46" s="69">
        <f>LARGE(Q10:Q45,1)+LARGE(Q10:Q45,2)+LARGE(Q10:Q45,3)</f>
        <v>941.6</v>
      </c>
      <c r="R46" s="69">
        <f>SUM(R10:S45)</f>
        <v>4</v>
      </c>
    </row>
    <row r="47" spans="1:27" x14ac:dyDescent="0.3">
      <c r="C47" s="69" t="s">
        <v>66</v>
      </c>
    </row>
  </sheetData>
  <sheetProtection algorithmName="SHA-512" hashValue="FR7O8QtxLYOtAjclSbMUkdpY0P9VTAazdJYCEC6vpei5pU3FGII+6fgfjeXrTHNX/kfHkI9gMCA0RmSw6/DFcQ==" saltValue="bY3wBIU8Ya1y7i/uU8lCmw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AC9" sqref="AC9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7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53</v>
      </c>
      <c r="C1" s="65"/>
      <c r="D1" s="73" t="s">
        <v>8</v>
      </c>
      <c r="V1" s="109" t="s">
        <v>51</v>
      </c>
      <c r="W1" s="187" t="str">
        <f>Übersicht!P4</f>
        <v>Breddenberg</v>
      </c>
      <c r="X1" s="187"/>
    </row>
    <row r="2" spans="1:27" x14ac:dyDescent="0.3">
      <c r="A2" s="108">
        <v>1</v>
      </c>
      <c r="B2" s="64" t="str">
        <f>'Wettkampf 1'!B2</f>
        <v>Börgerwald I</v>
      </c>
      <c r="C2" s="72"/>
      <c r="D2" s="73">
        <f>G46</f>
        <v>925.50000000000011</v>
      </c>
      <c r="E2" s="112" t="str">
        <f>IF(H46&gt;4,"Es sind zu viele Schützen in Wertung!"," ")</f>
        <v xml:space="preserve"> </v>
      </c>
      <c r="V2" s="109" t="s">
        <v>35</v>
      </c>
      <c r="W2" s="188" t="str">
        <f>Übersicht!P3</f>
        <v>12.03.</v>
      </c>
      <c r="X2" s="187"/>
    </row>
    <row r="3" spans="1:27" x14ac:dyDescent="0.3">
      <c r="A3" s="108">
        <v>2</v>
      </c>
      <c r="B3" s="64" t="str">
        <f>'Wettkampf 1'!B3</f>
        <v>Breddenberg II</v>
      </c>
      <c r="C3" s="72"/>
      <c r="D3" s="73">
        <f>I46</f>
        <v>926.9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Esterwegen IV</v>
      </c>
      <c r="C4" s="72"/>
      <c r="D4" s="73">
        <f>K46</f>
        <v>930.30000000000007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7" x14ac:dyDescent="0.3">
      <c r="A5" s="108">
        <v>4</v>
      </c>
      <c r="B5" s="64" t="str">
        <f>'Wettkampf 1'!B5</f>
        <v>Sögel I</v>
      </c>
      <c r="C5" s="72"/>
      <c r="D5" s="73">
        <f>M46</f>
        <v>929.9</v>
      </c>
      <c r="E5" s="112" t="str">
        <f>IF(N46&gt;4,"Es sind zu viele Schützen in Wertung!"," ")</f>
        <v xml:space="preserve"> </v>
      </c>
      <c r="U5" s="76"/>
      <c r="V5" s="109" t="s">
        <v>50</v>
      </c>
      <c r="W5" s="192" t="s">
        <v>130</v>
      </c>
      <c r="X5" s="193"/>
      <c r="Y5" s="76"/>
    </row>
    <row r="6" spans="1:27" x14ac:dyDescent="0.3">
      <c r="A6" s="108">
        <v>5</v>
      </c>
      <c r="B6" s="64" t="str">
        <f>'Wettkampf 1'!B6</f>
        <v>Breddenberg I</v>
      </c>
      <c r="C6" s="72"/>
      <c r="D6" s="73">
        <f>O46</f>
        <v>929.6</v>
      </c>
      <c r="E6" s="112" t="str">
        <f>IF(P46&gt;4,"Es sind zu viele Schützen in Wertung!"," ")</f>
        <v xml:space="preserve"> </v>
      </c>
      <c r="U6" s="76"/>
      <c r="V6" s="109" t="s">
        <v>49</v>
      </c>
      <c r="W6" s="191"/>
      <c r="X6" s="191"/>
      <c r="Y6" s="76"/>
    </row>
    <row r="7" spans="1:27" x14ac:dyDescent="0.3">
      <c r="A7" s="108">
        <v>6</v>
      </c>
      <c r="B7" s="64" t="str">
        <f>'Wettkampf 1'!B7</f>
        <v>Lahn II</v>
      </c>
      <c r="C7" s="72"/>
      <c r="D7" s="73">
        <f>Q46</f>
        <v>936.6</v>
      </c>
      <c r="E7" s="112" t="str">
        <f>IF(R46&gt;4,"Es sind zu viele Schützen in Wertung!"," ")</f>
        <v xml:space="preserve"> </v>
      </c>
      <c r="U7" s="76"/>
      <c r="V7" s="109" t="s">
        <v>58</v>
      </c>
      <c r="W7" s="194" t="s">
        <v>135</v>
      </c>
      <c r="X7" s="195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79" t="s">
        <v>36</v>
      </c>
      <c r="V9" s="180"/>
      <c r="W9" s="180"/>
      <c r="X9" s="181"/>
    </row>
    <row r="10" spans="1:27" ht="12.9" customHeight="1" x14ac:dyDescent="0.3">
      <c r="A10" s="108">
        <v>1</v>
      </c>
      <c r="B10" s="66" t="str">
        <f>'Wettkampf 1'!B10</f>
        <v>Katrin Sievers</v>
      </c>
      <c r="C10" s="66" t="str">
        <f>'Wettkampf 1'!C10</f>
        <v>Börgerwald I</v>
      </c>
      <c r="D10" s="164">
        <v>309.10000000000002</v>
      </c>
      <c r="E10" s="165"/>
      <c r="F10" s="68">
        <f>IF(E10="x","0",D10)</f>
        <v>309.10000000000002</v>
      </c>
      <c r="G10" s="69">
        <f>IF(C10=$B$2,F10,0)</f>
        <v>309.10000000000002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87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Anette Sievers</v>
      </c>
      <c r="C11" s="66" t="str">
        <f>'Wettkampf 1'!C11</f>
        <v>Börgerwald I</v>
      </c>
      <c r="D11" s="164">
        <v>300.3</v>
      </c>
      <c r="E11" s="165"/>
      <c r="F11" s="68">
        <f t="shared" ref="F11:F45" si="0">IF(E11="x","0",D11)</f>
        <v>300.3</v>
      </c>
      <c r="G11" s="69">
        <f t="shared" ref="G11:G45" si="1">IF(C11=$B$2,F11,0)</f>
        <v>300.3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87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Beate Grote</v>
      </c>
      <c r="C12" s="66" t="str">
        <f>'Wettkampf 1'!C12</f>
        <v>Börgerwald I</v>
      </c>
      <c r="D12" s="164">
        <v>306.10000000000002</v>
      </c>
      <c r="E12" s="165"/>
      <c r="F12" s="68">
        <f t="shared" si="0"/>
        <v>306.10000000000002</v>
      </c>
      <c r="G12" s="69">
        <f t="shared" si="1"/>
        <v>306.10000000000002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87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Tanja Rensen</v>
      </c>
      <c r="C13" s="66" t="str">
        <f>'Wettkampf 1'!C13</f>
        <v>Börgerwald I</v>
      </c>
      <c r="D13" s="164"/>
      <c r="E13" s="165" t="s">
        <v>37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87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Marina Walker</v>
      </c>
      <c r="C14" s="66" t="str">
        <f>'Wettkampf 1'!C14</f>
        <v>Börgerwald I</v>
      </c>
      <c r="D14" s="164">
        <v>310.3</v>
      </c>
      <c r="E14" s="165"/>
      <c r="F14" s="68">
        <f t="shared" si="0"/>
        <v>310.3</v>
      </c>
      <c r="G14" s="69">
        <f t="shared" si="1"/>
        <v>310.3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0</v>
      </c>
      <c r="Z14" s="70">
        <f t="shared" si="15"/>
        <v>0</v>
      </c>
      <c r="AA14" s="87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Börgerwald I</v>
      </c>
      <c r="D15" s="164"/>
      <c r="E15" s="165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87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Annette Landmann</v>
      </c>
      <c r="C16" s="66" t="str">
        <f>'Wettkampf 1'!C16</f>
        <v>Breddenberg II</v>
      </c>
      <c r="D16" s="164">
        <v>304.7</v>
      </c>
      <c r="E16" s="165"/>
      <c r="F16" s="68">
        <f t="shared" si="0"/>
        <v>304.7</v>
      </c>
      <c r="G16" s="69">
        <f t="shared" si="1"/>
        <v>0</v>
      </c>
      <c r="H16" s="69">
        <f t="shared" si="2"/>
        <v>0</v>
      </c>
      <c r="I16" s="69">
        <f t="shared" si="3"/>
        <v>304.7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87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Tanja Stindt</v>
      </c>
      <c r="C17" s="66" t="str">
        <f>'Wettkampf 1'!C17</f>
        <v>Breddenberg II</v>
      </c>
      <c r="D17" s="164">
        <v>309.7</v>
      </c>
      <c r="E17" s="165"/>
      <c r="F17" s="68">
        <f t="shared" si="0"/>
        <v>309.7</v>
      </c>
      <c r="G17" s="69">
        <f t="shared" si="1"/>
        <v>0</v>
      </c>
      <c r="H17" s="69">
        <f t="shared" si="2"/>
        <v>0</v>
      </c>
      <c r="I17" s="69">
        <f t="shared" si="3"/>
        <v>309.7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87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Irene Jansen</v>
      </c>
      <c r="C18" s="66" t="str">
        <f>'Wettkampf 1'!C18</f>
        <v>Breddenberg II</v>
      </c>
      <c r="D18" s="164">
        <v>308.5</v>
      </c>
      <c r="E18" s="165"/>
      <c r="F18" s="68">
        <f t="shared" si="0"/>
        <v>308.5</v>
      </c>
      <c r="G18" s="69">
        <f t="shared" si="1"/>
        <v>0</v>
      </c>
      <c r="H18" s="69">
        <f t="shared" si="2"/>
        <v>0</v>
      </c>
      <c r="I18" s="69">
        <f t="shared" si="3"/>
        <v>308.5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87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Kerstin Thien</v>
      </c>
      <c r="C19" s="66" t="str">
        <f>'Wettkampf 1'!C19</f>
        <v>Breddenberg II</v>
      </c>
      <c r="D19" s="164">
        <v>309.89999999999998</v>
      </c>
      <c r="E19" s="165" t="s">
        <v>37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87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Ulla Markus</v>
      </c>
      <c r="C20" s="66" t="str">
        <f>'Wettkampf 1'!C20</f>
        <v>Breddenberg II</v>
      </c>
      <c r="D20" s="164">
        <v>308.7</v>
      </c>
      <c r="E20" s="165"/>
      <c r="F20" s="68">
        <f t="shared" si="0"/>
        <v>308.7</v>
      </c>
      <c r="G20" s="69">
        <f t="shared" si="1"/>
        <v>0</v>
      </c>
      <c r="H20" s="69">
        <f t="shared" si="2"/>
        <v>0</v>
      </c>
      <c r="I20" s="69">
        <f t="shared" si="3"/>
        <v>308.7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0</v>
      </c>
      <c r="Z20" s="70">
        <f t="shared" si="15"/>
        <v>0</v>
      </c>
      <c r="AA20" s="87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Breddenberg II</v>
      </c>
      <c r="D21" s="164"/>
      <c r="E21" s="165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87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Johanna Kassens</v>
      </c>
      <c r="C22" s="66" t="str">
        <f>'Wettkampf 1'!C22</f>
        <v>Esterwegen IV</v>
      </c>
      <c r="D22" s="164">
        <v>307.39999999999998</v>
      </c>
      <c r="E22" s="165"/>
      <c r="F22" s="68">
        <f t="shared" si="0"/>
        <v>307.39999999999998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307.39999999999998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87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Marianne Lindemann</v>
      </c>
      <c r="C23" s="66" t="str">
        <f>'Wettkampf 1'!C23</f>
        <v>Esterwegen IV</v>
      </c>
      <c r="D23" s="164">
        <v>309.60000000000002</v>
      </c>
      <c r="E23" s="165"/>
      <c r="F23" s="68">
        <f t="shared" si="0"/>
        <v>309.60000000000002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309.60000000000002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87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Anke Rave</v>
      </c>
      <c r="C24" s="66" t="str">
        <f>'Wettkampf 1'!C24</f>
        <v>Esterwegen IV</v>
      </c>
      <c r="D24" s="164">
        <v>313.3</v>
      </c>
      <c r="E24" s="165"/>
      <c r="F24" s="68">
        <f t="shared" si="0"/>
        <v>313.3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313.3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87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Sarah Lindemann</v>
      </c>
      <c r="C25" s="66" t="str">
        <f>'Wettkampf 1'!C25</f>
        <v>Esterwegen IV</v>
      </c>
      <c r="D25" s="164">
        <v>305</v>
      </c>
      <c r="E25" s="165"/>
      <c r="F25" s="68">
        <f t="shared" si="0"/>
        <v>305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305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87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Karin Ortmann</v>
      </c>
      <c r="C26" s="66" t="str">
        <f>'Wettkampf 1'!C26</f>
        <v>Esterwegen IV</v>
      </c>
      <c r="D26" s="164">
        <v>301.2</v>
      </c>
      <c r="E26" s="165" t="s">
        <v>37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0</v>
      </c>
      <c r="Z26" s="70">
        <f t="shared" si="15"/>
        <v>0</v>
      </c>
      <c r="AA26" s="87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Jana Jansen</v>
      </c>
      <c r="C27" s="66" t="str">
        <f>'Wettkampf 1'!C27</f>
        <v>Esterwegen IV</v>
      </c>
      <c r="D27" s="164">
        <v>295.7</v>
      </c>
      <c r="E27" s="165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0</v>
      </c>
      <c r="Z27" s="70">
        <f t="shared" si="15"/>
        <v>0</v>
      </c>
      <c r="AA27" s="87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Thea Jansen</v>
      </c>
      <c r="C28" s="66" t="str">
        <f>'Wettkampf 1'!C28</f>
        <v>Sögel I</v>
      </c>
      <c r="D28" s="164">
        <v>310.8</v>
      </c>
      <c r="E28" s="165"/>
      <c r="F28" s="68">
        <f t="shared" si="0"/>
        <v>310.8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310.8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87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Michaela Tharner</v>
      </c>
      <c r="C29" s="66" t="str">
        <f>'Wettkampf 1'!C29</f>
        <v>Sögel I</v>
      </c>
      <c r="D29" s="164">
        <v>307.39999999999998</v>
      </c>
      <c r="E29" s="165"/>
      <c r="F29" s="68">
        <f t="shared" si="0"/>
        <v>307.39999999999998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307.39999999999998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87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Monika Hegemann</v>
      </c>
      <c r="C30" s="66" t="str">
        <f>'Wettkampf 1'!C30</f>
        <v>Sögel I</v>
      </c>
      <c r="D30" s="164">
        <v>311.7</v>
      </c>
      <c r="E30" s="165"/>
      <c r="F30" s="68">
        <f t="shared" si="0"/>
        <v>311.7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311.7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87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Irmgard Rolfes</v>
      </c>
      <c r="C31" s="66" t="str">
        <f>'Wettkampf 1'!C31</f>
        <v>Sögel I</v>
      </c>
      <c r="D31" s="164">
        <v>306.7</v>
      </c>
      <c r="E31" s="165"/>
      <c r="F31" s="68">
        <f t="shared" si="0"/>
        <v>306.7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306.7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87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Sögel I</v>
      </c>
      <c r="D32" s="164"/>
      <c r="E32" s="165" t="s">
        <v>37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87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Sögel I</v>
      </c>
      <c r="D33" s="164"/>
      <c r="E33" s="165" t="s">
        <v>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87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Maria Günther</v>
      </c>
      <c r="C34" s="66" t="str">
        <f>'Wettkampf 1'!C34</f>
        <v>Breddenberg I</v>
      </c>
      <c r="D34" s="164">
        <v>309.5</v>
      </c>
      <c r="E34" s="165"/>
      <c r="F34" s="68">
        <f t="shared" si="0"/>
        <v>309.5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309.5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87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Thekla Bruns</v>
      </c>
      <c r="C35" s="66" t="str">
        <f>'Wettkampf 1'!C35</f>
        <v>Breddenberg I</v>
      </c>
      <c r="D35" s="164">
        <v>306</v>
      </c>
      <c r="E35" s="165"/>
      <c r="F35" s="68">
        <f t="shared" si="0"/>
        <v>306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306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87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Anette Hanenkamp</v>
      </c>
      <c r="C36" s="66" t="str">
        <f>'Wettkampf 1'!C36</f>
        <v>Breddenberg I</v>
      </c>
      <c r="D36" s="164">
        <v>303</v>
      </c>
      <c r="E36" s="165"/>
      <c r="F36" s="68">
        <f t="shared" si="0"/>
        <v>303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87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Leni Hanenkamp</v>
      </c>
      <c r="C37" s="66" t="str">
        <f>'Wettkampf 1'!C37</f>
        <v>Breddenberg I</v>
      </c>
      <c r="D37" s="164">
        <v>303.8</v>
      </c>
      <c r="E37" s="165" t="s">
        <v>37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87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Marlies Olliges</v>
      </c>
      <c r="C38" s="66" t="str">
        <f>'Wettkampf 1'!C38</f>
        <v>Breddenberg I</v>
      </c>
      <c r="D38" s="164">
        <v>314.10000000000002</v>
      </c>
      <c r="E38" s="165"/>
      <c r="F38" s="68">
        <f t="shared" si="0"/>
        <v>314.10000000000002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314.10000000000002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87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Breddenberg I</v>
      </c>
      <c r="D39" s="164"/>
      <c r="E39" s="165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87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Christiane Banedt</v>
      </c>
      <c r="C40" s="66" t="str">
        <f>'Wettkampf 1'!C40</f>
        <v>Lahn II</v>
      </c>
      <c r="D40" s="164">
        <v>313.60000000000002</v>
      </c>
      <c r="E40" s="165"/>
      <c r="F40" s="68">
        <f t="shared" si="0"/>
        <v>313.60000000000002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313.60000000000002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Claudia Flint</v>
      </c>
      <c r="C41" s="66" t="str">
        <f>'Wettkampf 1'!C41</f>
        <v>Lahn II</v>
      </c>
      <c r="D41" s="164">
        <v>310</v>
      </c>
      <c r="E41" s="165"/>
      <c r="F41" s="68">
        <f t="shared" si="0"/>
        <v>310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Maria Rawe</v>
      </c>
      <c r="C42" s="66" t="str">
        <f>'Wettkampf 1'!C42</f>
        <v>Lahn II</v>
      </c>
      <c r="D42" s="164">
        <v>309.8</v>
      </c>
      <c r="E42" s="165"/>
      <c r="F42" s="68">
        <f t="shared" si="0"/>
        <v>309.8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309.8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Beate Menke</v>
      </c>
      <c r="C43" s="66" t="str">
        <f>'Wettkampf 1'!C43</f>
        <v>Lahn II</v>
      </c>
      <c r="D43" s="164">
        <v>313</v>
      </c>
      <c r="E43" s="165"/>
      <c r="F43" s="68">
        <f t="shared" si="0"/>
        <v>313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313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Lahn II</v>
      </c>
      <c r="D44" s="164"/>
      <c r="E44" s="165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Lahn II</v>
      </c>
      <c r="D45" s="164"/>
      <c r="E45" s="165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925.50000000000011</v>
      </c>
      <c r="H46" s="69">
        <f>SUM(H10:H45)</f>
        <v>4</v>
      </c>
      <c r="I46" s="69">
        <f>LARGE(I10:I45,1)+LARGE(I10:I45,2)+LARGE(I10:I45,3)</f>
        <v>926.9</v>
      </c>
      <c r="J46" s="69">
        <f>SUM(J10:J45)</f>
        <v>4</v>
      </c>
      <c r="K46" s="69">
        <f>LARGE(K10:K45,1)+LARGE(K10:K45,2)+LARGE(K10:K45,3)</f>
        <v>930.30000000000007</v>
      </c>
      <c r="L46" s="69">
        <f>SUM(L10:L45)</f>
        <v>4</v>
      </c>
      <c r="M46" s="69">
        <f>LARGE(M10:M45,1)+LARGE(M10:M45,2)+LARGE(M10:M45,3)</f>
        <v>929.9</v>
      </c>
      <c r="N46" s="69">
        <f>SUM(N10:N45)</f>
        <v>4</v>
      </c>
      <c r="O46" s="69">
        <f>LARGE(O10:O45,1)+LARGE(O10:O45,2)+LARGE(O10:O45,3)</f>
        <v>929.6</v>
      </c>
      <c r="P46" s="69">
        <f>SUM(P10:P45)</f>
        <v>4</v>
      </c>
      <c r="Q46" s="69">
        <f>LARGE(Q10:Q45,1)+LARGE(Q10:Q45,2)+LARGE(Q10:Q45,3)</f>
        <v>936.6</v>
      </c>
      <c r="R46" s="69">
        <f>SUM(R10:S45)</f>
        <v>4</v>
      </c>
      <c r="AA46" s="71"/>
    </row>
    <row r="47" spans="1:27" x14ac:dyDescent="0.3">
      <c r="C47" s="69" t="s">
        <v>66</v>
      </c>
    </row>
  </sheetData>
  <sheetProtection algorithmName="SHA-512" hashValue="Qvz4217aZ4nWHgYQ05HNH98Jqj0g6pQGzi0Tr43NG68T4jeSiuROptgIPqtRWfyCrrsfZTjj2XAUjCu24/5+Xw==" saltValue="l6+Z1e3rRGIW9+hoo+Dh6g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AC11" sqref="AC11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53</v>
      </c>
      <c r="C1" s="65"/>
      <c r="D1" s="73" t="s">
        <v>8</v>
      </c>
      <c r="V1" s="109" t="s">
        <v>51</v>
      </c>
      <c r="W1" s="187" t="str">
        <f>Übersicht!Q4</f>
        <v>Lahn</v>
      </c>
      <c r="X1" s="187"/>
    </row>
    <row r="2" spans="1:27" x14ac:dyDescent="0.3">
      <c r="A2" s="108">
        <v>1</v>
      </c>
      <c r="B2" s="64" t="str">
        <f>'Wettkampf 1'!B2</f>
        <v>Börgerwald I</v>
      </c>
      <c r="C2" s="72"/>
      <c r="D2" s="73">
        <f>G46</f>
        <v>932</v>
      </c>
      <c r="E2" s="112" t="str">
        <f>IF(H46&gt;4,"Es sind zu viele Schützen in Wertung!"," ")</f>
        <v xml:space="preserve"> </v>
      </c>
      <c r="V2" s="109" t="s">
        <v>35</v>
      </c>
      <c r="W2" s="188" t="str">
        <f>Übersicht!Q3</f>
        <v>26.03.</v>
      </c>
      <c r="X2" s="187"/>
    </row>
    <row r="3" spans="1:27" x14ac:dyDescent="0.3">
      <c r="A3" s="108">
        <v>2</v>
      </c>
      <c r="B3" s="64" t="str">
        <f>'Wettkampf 1'!B3</f>
        <v>Breddenberg II</v>
      </c>
      <c r="C3" s="72"/>
      <c r="D3" s="73">
        <f>I46</f>
        <v>926.59999999999991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Esterwegen IV</v>
      </c>
      <c r="C4" s="72"/>
      <c r="D4" s="73">
        <f>K46</f>
        <v>934.69999999999993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7" x14ac:dyDescent="0.3">
      <c r="A5" s="108">
        <v>4</v>
      </c>
      <c r="B5" s="64" t="str">
        <f>'Wettkampf 1'!B5</f>
        <v>Sögel I</v>
      </c>
      <c r="C5" s="72"/>
      <c r="D5" s="73">
        <f>M46</f>
        <v>926.90000000000009</v>
      </c>
      <c r="E5" s="112" t="str">
        <f>IF(N46&gt;4,"Es sind zu viele Schützen in Wertung!"," ")</f>
        <v xml:space="preserve"> </v>
      </c>
      <c r="U5" s="76"/>
      <c r="V5" s="109" t="s">
        <v>50</v>
      </c>
      <c r="W5" s="192" t="s">
        <v>119</v>
      </c>
      <c r="X5" s="193"/>
      <c r="Y5" s="76"/>
    </row>
    <row r="6" spans="1:27" x14ac:dyDescent="0.3">
      <c r="A6" s="108">
        <v>5</v>
      </c>
      <c r="B6" s="64" t="str">
        <f>'Wettkampf 1'!B6</f>
        <v>Breddenberg I</v>
      </c>
      <c r="C6" s="72"/>
      <c r="D6" s="73">
        <f>O46</f>
        <v>935</v>
      </c>
      <c r="E6" s="112" t="str">
        <f>IF(P46&gt;4,"Es sind zu viele Schützen in Wertung!"," ")</f>
        <v xml:space="preserve"> </v>
      </c>
      <c r="U6" s="76"/>
      <c r="V6" s="109" t="s">
        <v>49</v>
      </c>
      <c r="W6" s="191" t="s">
        <v>132</v>
      </c>
      <c r="X6" s="191"/>
      <c r="Y6" s="76"/>
    </row>
    <row r="7" spans="1:27" x14ac:dyDescent="0.3">
      <c r="A7" s="108">
        <v>6</v>
      </c>
      <c r="B7" s="64" t="str">
        <f>'Wettkampf 1'!B7</f>
        <v>Lahn II</v>
      </c>
      <c r="C7" s="72"/>
      <c r="D7" s="73">
        <f>Q46</f>
        <v>939.59999999999991</v>
      </c>
      <c r="E7" s="112" t="str">
        <f>IF(R46&gt;4,"Es sind zu viele Schützen in Wertung!"," ")</f>
        <v xml:space="preserve"> </v>
      </c>
      <c r="U7" s="76"/>
      <c r="V7" s="109" t="s">
        <v>58</v>
      </c>
      <c r="W7" s="194" t="s">
        <v>121</v>
      </c>
      <c r="X7" s="195"/>
      <c r="Y7" s="76"/>
    </row>
    <row r="8" spans="1:27" x14ac:dyDescent="0.3">
      <c r="U8" s="76"/>
      <c r="V8" s="76"/>
      <c r="W8" s="76"/>
      <c r="X8" s="106"/>
      <c r="Y8" s="76"/>
    </row>
    <row r="9" spans="1:27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79" t="s">
        <v>36</v>
      </c>
      <c r="V9" s="180"/>
      <c r="W9" s="180"/>
      <c r="X9" s="181"/>
    </row>
    <row r="10" spans="1:27" ht="12.9" customHeight="1" x14ac:dyDescent="0.3">
      <c r="A10" s="108">
        <v>1</v>
      </c>
      <c r="B10" s="66" t="str">
        <f>'Wettkampf 1'!B10</f>
        <v>Katrin Sievers</v>
      </c>
      <c r="C10" s="66" t="str">
        <f>'Wettkampf 1'!C10</f>
        <v>Börgerwald I</v>
      </c>
      <c r="D10" s="203">
        <v>316.7</v>
      </c>
      <c r="E10" s="204"/>
      <c r="F10" s="68">
        <f>IF(E10="x","0",D10)</f>
        <v>316.7</v>
      </c>
      <c r="G10" s="69">
        <f>IF(C10=$B$2,F10,0)</f>
        <v>316.7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Anette Sievers</v>
      </c>
      <c r="C11" s="66" t="str">
        <f>'Wettkampf 1'!C11</f>
        <v>Börgerwald I</v>
      </c>
      <c r="D11" s="203">
        <v>303.8</v>
      </c>
      <c r="E11" s="204"/>
      <c r="F11" s="68">
        <f t="shared" ref="F11:F45" si="0">IF(E11="x","0",D11)</f>
        <v>303.8</v>
      </c>
      <c r="G11" s="69">
        <f t="shared" ref="G11:G45" si="1">IF(C11=$B$2,F11,0)</f>
        <v>303.8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Beate Grote</v>
      </c>
      <c r="C12" s="66" t="str">
        <f>'Wettkampf 1'!C12</f>
        <v>Börgerwald I</v>
      </c>
      <c r="D12" s="203"/>
      <c r="E12" s="204" t="s">
        <v>37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Tanja Rensen</v>
      </c>
      <c r="C13" s="66" t="str">
        <f>'Wettkampf 1'!C13</f>
        <v>Börgerwald I</v>
      </c>
      <c r="D13" s="203"/>
      <c r="E13" s="204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Marina Walker</v>
      </c>
      <c r="C14" s="66" t="str">
        <f>'Wettkampf 1'!C14</f>
        <v>Börgerwald I</v>
      </c>
      <c r="D14" s="203">
        <v>311.5</v>
      </c>
      <c r="E14" s="204"/>
      <c r="F14" s="68">
        <f t="shared" si="0"/>
        <v>311.5</v>
      </c>
      <c r="G14" s="69">
        <f t="shared" si="1"/>
        <v>311.5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Börgerwald I</v>
      </c>
      <c r="D15" s="203"/>
      <c r="E15" s="204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Annette Landmann</v>
      </c>
      <c r="C16" s="66" t="str">
        <f>'Wettkampf 1'!C16</f>
        <v>Breddenberg II</v>
      </c>
      <c r="D16" s="203">
        <v>303.2</v>
      </c>
      <c r="E16" s="204"/>
      <c r="F16" s="68">
        <f t="shared" si="0"/>
        <v>303.2</v>
      </c>
      <c r="G16" s="69">
        <f t="shared" si="1"/>
        <v>0</v>
      </c>
      <c r="H16" s="69">
        <f t="shared" si="2"/>
        <v>0</v>
      </c>
      <c r="I16" s="69">
        <f t="shared" si="3"/>
        <v>303.2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Tanja Stindt</v>
      </c>
      <c r="C17" s="66" t="str">
        <f>'Wettkampf 1'!C17</f>
        <v>Breddenberg II</v>
      </c>
      <c r="D17" s="203">
        <v>310.7</v>
      </c>
      <c r="E17" s="204"/>
      <c r="F17" s="68">
        <f t="shared" si="0"/>
        <v>310.7</v>
      </c>
      <c r="G17" s="69">
        <f t="shared" si="1"/>
        <v>0</v>
      </c>
      <c r="H17" s="69">
        <f t="shared" si="2"/>
        <v>0</v>
      </c>
      <c r="I17" s="69">
        <f t="shared" si="3"/>
        <v>310.7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Irene Jansen</v>
      </c>
      <c r="C18" s="66" t="str">
        <f>'Wettkampf 1'!C18</f>
        <v>Breddenberg II</v>
      </c>
      <c r="D18" s="203">
        <v>309.2</v>
      </c>
      <c r="E18" s="204"/>
      <c r="F18" s="68">
        <f t="shared" si="0"/>
        <v>309.2</v>
      </c>
      <c r="G18" s="69">
        <f t="shared" si="1"/>
        <v>0</v>
      </c>
      <c r="H18" s="69">
        <f t="shared" si="2"/>
        <v>0</v>
      </c>
      <c r="I18" s="69">
        <f t="shared" si="3"/>
        <v>309.2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Kerstin Thien</v>
      </c>
      <c r="C19" s="66" t="str">
        <f>'Wettkampf 1'!C19</f>
        <v>Breddenberg II</v>
      </c>
      <c r="D19" s="203">
        <v>306.7</v>
      </c>
      <c r="E19" s="204"/>
      <c r="F19" s="68">
        <f t="shared" si="0"/>
        <v>306.7</v>
      </c>
      <c r="G19" s="69">
        <f t="shared" si="1"/>
        <v>0</v>
      </c>
      <c r="H19" s="69">
        <f t="shared" si="2"/>
        <v>0</v>
      </c>
      <c r="I19" s="69">
        <f t="shared" si="3"/>
        <v>306.7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Ulla Markus</v>
      </c>
      <c r="C20" s="66" t="str">
        <f>'Wettkampf 1'!C20</f>
        <v>Breddenberg II</v>
      </c>
      <c r="D20" s="203">
        <v>296</v>
      </c>
      <c r="E20" s="204" t="s">
        <v>37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Breddenberg II</v>
      </c>
      <c r="D21" s="203"/>
      <c r="E21" s="204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Johanna Kassens</v>
      </c>
      <c r="C22" s="66" t="str">
        <f>'Wettkampf 1'!C22</f>
        <v>Esterwegen IV</v>
      </c>
      <c r="D22" s="203">
        <v>308.39999999999998</v>
      </c>
      <c r="E22" s="204"/>
      <c r="F22" s="68">
        <f t="shared" si="0"/>
        <v>308.39999999999998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308.39999999999998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Marianne Lindemann</v>
      </c>
      <c r="C23" s="66" t="str">
        <f>'Wettkampf 1'!C23</f>
        <v>Esterwegen IV</v>
      </c>
      <c r="D23" s="203">
        <v>312.89999999999998</v>
      </c>
      <c r="E23" s="204"/>
      <c r="F23" s="68">
        <f t="shared" si="0"/>
        <v>312.89999999999998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312.89999999999998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Anke Rave</v>
      </c>
      <c r="C24" s="66" t="str">
        <f>'Wettkampf 1'!C24</f>
        <v>Esterwegen IV</v>
      </c>
      <c r="D24" s="203">
        <v>313.39999999999998</v>
      </c>
      <c r="E24" s="204"/>
      <c r="F24" s="68">
        <f t="shared" si="0"/>
        <v>313.39999999999998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313.39999999999998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Sarah Lindemann</v>
      </c>
      <c r="C25" s="66" t="str">
        <f>'Wettkampf 1'!C25</f>
        <v>Esterwegen IV</v>
      </c>
      <c r="D25" s="203">
        <v>305.3</v>
      </c>
      <c r="E25" s="204"/>
      <c r="F25" s="68">
        <f t="shared" si="0"/>
        <v>305.3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305.3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Karin Ortmann</v>
      </c>
      <c r="C26" s="66" t="str">
        <f>'Wettkampf 1'!C26</f>
        <v>Esterwegen IV</v>
      </c>
      <c r="D26" s="203">
        <v>307.3</v>
      </c>
      <c r="E26" s="204" t="s">
        <v>37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Jana Jansen</v>
      </c>
      <c r="C27" s="66" t="str">
        <f>'Wettkampf 1'!C27</f>
        <v>Esterwegen IV</v>
      </c>
      <c r="D27" s="203">
        <v>286.5</v>
      </c>
      <c r="E27" s="204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Thea Jansen</v>
      </c>
      <c r="C28" s="66" t="str">
        <f>'Wettkampf 1'!C28</f>
        <v>Sögel I</v>
      </c>
      <c r="D28" s="203">
        <v>310.10000000000002</v>
      </c>
      <c r="E28" s="204"/>
      <c r="F28" s="68">
        <f t="shared" si="0"/>
        <v>310.10000000000002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310.10000000000002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Michaela Tharner</v>
      </c>
      <c r="C29" s="66" t="str">
        <f>'Wettkampf 1'!C29</f>
        <v>Sögel I</v>
      </c>
      <c r="D29" s="203">
        <v>305</v>
      </c>
      <c r="E29" s="204"/>
      <c r="F29" s="68">
        <f t="shared" si="0"/>
        <v>305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305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Monika Hegemann</v>
      </c>
      <c r="C30" s="66" t="str">
        <f>'Wettkampf 1'!C30</f>
        <v>Sögel I</v>
      </c>
      <c r="D30" s="203">
        <v>311.8</v>
      </c>
      <c r="E30" s="204"/>
      <c r="F30" s="68">
        <f t="shared" si="0"/>
        <v>311.8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311.8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Irmgard Rolfes</v>
      </c>
      <c r="C31" s="66" t="str">
        <f>'Wettkampf 1'!C31</f>
        <v>Sögel I</v>
      </c>
      <c r="D31" s="203">
        <v>305</v>
      </c>
      <c r="E31" s="204"/>
      <c r="F31" s="68">
        <f t="shared" si="0"/>
        <v>305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305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Sögel I</v>
      </c>
      <c r="D32" s="203"/>
      <c r="E32" s="204" t="s">
        <v>37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Sögel I</v>
      </c>
      <c r="D33" s="203"/>
      <c r="E33" s="204" t="s">
        <v>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Maria Günther</v>
      </c>
      <c r="C34" s="66" t="str">
        <f>'Wettkampf 1'!C34</f>
        <v>Breddenberg I</v>
      </c>
      <c r="D34" s="203">
        <v>308.3</v>
      </c>
      <c r="E34" s="204"/>
      <c r="F34" s="68">
        <f t="shared" si="0"/>
        <v>308.3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308.3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Thekla Bruns</v>
      </c>
      <c r="C35" s="66" t="str">
        <f>'Wettkampf 1'!C35</f>
        <v>Breddenberg I</v>
      </c>
      <c r="D35" s="203">
        <v>303.7</v>
      </c>
      <c r="E35" s="204"/>
      <c r="F35" s="68">
        <f t="shared" si="0"/>
        <v>303.7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303.7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Anette Hanenkamp</v>
      </c>
      <c r="C36" s="66" t="str">
        <f>'Wettkampf 1'!C36</f>
        <v>Breddenberg I</v>
      </c>
      <c r="D36" s="203">
        <v>311.8</v>
      </c>
      <c r="E36" s="204"/>
      <c r="F36" s="68">
        <f t="shared" si="0"/>
        <v>311.8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311.8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Leni Hanenkamp</v>
      </c>
      <c r="C37" s="66" t="str">
        <f>'Wettkampf 1'!C37</f>
        <v>Breddenberg I</v>
      </c>
      <c r="D37" s="203">
        <v>302.2</v>
      </c>
      <c r="E37" s="204" t="s">
        <v>37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Marlies Olliges</v>
      </c>
      <c r="C38" s="66" t="str">
        <f>'Wettkampf 1'!C38</f>
        <v>Breddenberg I</v>
      </c>
      <c r="D38" s="203">
        <v>314.89999999999998</v>
      </c>
      <c r="E38" s="204"/>
      <c r="F38" s="68">
        <f t="shared" si="0"/>
        <v>314.89999999999998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314.89999999999998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Breddenberg I</v>
      </c>
      <c r="D39" s="203"/>
      <c r="E39" s="204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Christiane Banedt</v>
      </c>
      <c r="C40" s="66" t="str">
        <f>'Wettkampf 1'!C40</f>
        <v>Lahn II</v>
      </c>
      <c r="D40" s="203">
        <v>318.10000000000002</v>
      </c>
      <c r="E40" s="204"/>
      <c r="F40" s="68">
        <f t="shared" si="0"/>
        <v>318.10000000000002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318.10000000000002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Claudia Flint</v>
      </c>
      <c r="C41" s="66" t="str">
        <f>'Wettkampf 1'!C41</f>
        <v>Lahn II</v>
      </c>
      <c r="D41" s="203">
        <v>310.3</v>
      </c>
      <c r="E41" s="204"/>
      <c r="F41" s="68">
        <f t="shared" si="0"/>
        <v>310.3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310.3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Maria Rawe</v>
      </c>
      <c r="C42" s="66" t="str">
        <f>'Wettkampf 1'!C42</f>
        <v>Lahn II</v>
      </c>
      <c r="D42" s="203">
        <v>307.3</v>
      </c>
      <c r="E42" s="204"/>
      <c r="F42" s="68">
        <f t="shared" si="0"/>
        <v>307.3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307.3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Beate Menke</v>
      </c>
      <c r="C43" s="66" t="str">
        <f>'Wettkampf 1'!C43</f>
        <v>Lahn II</v>
      </c>
      <c r="D43" s="203">
        <v>311.2</v>
      </c>
      <c r="E43" s="204"/>
      <c r="F43" s="68">
        <f t="shared" si="0"/>
        <v>311.2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311.2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Lahn II</v>
      </c>
      <c r="D44" s="203"/>
      <c r="E44" s="204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Lahn II</v>
      </c>
      <c r="D45" s="203"/>
      <c r="E45" s="204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932</v>
      </c>
      <c r="H46" s="69">
        <f>SUM(H10:H45)</f>
        <v>4</v>
      </c>
      <c r="I46" s="69">
        <f>LARGE(I10:I45,1)+LARGE(I10:I45,2)+LARGE(I10:I45,3)</f>
        <v>926.59999999999991</v>
      </c>
      <c r="J46" s="69">
        <f>SUM(J10:J45)</f>
        <v>4</v>
      </c>
      <c r="K46" s="69">
        <f>LARGE(K10:K45,1)+LARGE(K10:K45,2)+LARGE(K10:K45,3)</f>
        <v>934.69999999999993</v>
      </c>
      <c r="L46" s="69">
        <f>SUM(L10:L45)</f>
        <v>4</v>
      </c>
      <c r="M46" s="69">
        <f>LARGE(M10:M45,1)+LARGE(M10:M45,2)+LARGE(M10:M45,3)</f>
        <v>926.90000000000009</v>
      </c>
      <c r="N46" s="69">
        <f>SUM(N10:N45)</f>
        <v>4</v>
      </c>
      <c r="O46" s="69">
        <f>LARGE(O10:O45,1)+LARGE(O10:O45,2)+LARGE(O10:O45,3)</f>
        <v>935</v>
      </c>
      <c r="P46" s="69">
        <f>SUM(P10:P45)</f>
        <v>4</v>
      </c>
      <c r="Q46" s="69">
        <f>LARGE(Q10:Q45,1)+LARGE(Q10:Q45,2)+LARGE(Q10:Q45,3)</f>
        <v>939.59999999999991</v>
      </c>
      <c r="R46" s="69">
        <f>SUM(R10:S45)</f>
        <v>4</v>
      </c>
    </row>
    <row r="47" spans="1:27" x14ac:dyDescent="0.3">
      <c r="C47" s="69" t="s">
        <v>66</v>
      </c>
    </row>
  </sheetData>
  <sheetProtection algorithmName="SHA-512" hashValue="FHKsTTfOW8a04RW3s8zelvkEKookgHGarTIOXMAyDC45tgZQjV4wYvIzZc9smlc/9aHRjKI1BfxkV+jb9sfgmQ==" saltValue="yD49VhI5yh7vQLsBJESPGg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20" hidden="1" customWidth="1"/>
    <col min="30" max="30" width="22.109375" style="121" customWidth="1"/>
    <col min="31" max="31" width="19.109375" style="22" bestFit="1" customWidth="1"/>
    <col min="32" max="16384" width="22" style="22"/>
  </cols>
  <sheetData>
    <row r="1" spans="1:29" s="121" customFormat="1" ht="30.75" customHeight="1" x14ac:dyDescent="0.3">
      <c r="A1" s="83"/>
      <c r="B1" s="134" t="s">
        <v>53</v>
      </c>
      <c r="C1" s="143" t="s">
        <v>8</v>
      </c>
      <c r="D1" s="199" t="str">
        <f>Übersicht!K1</f>
        <v>2022/2023</v>
      </c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28"/>
      <c r="V1" s="128"/>
      <c r="W1" s="128"/>
      <c r="X1" s="138" t="s">
        <v>51</v>
      </c>
      <c r="Y1" s="199"/>
      <c r="Z1" s="199"/>
      <c r="AA1" s="22"/>
      <c r="AB1" s="22"/>
      <c r="AC1" s="120"/>
    </row>
    <row r="2" spans="1:29" s="121" customFormat="1" ht="30.75" customHeight="1" x14ac:dyDescent="0.3">
      <c r="A2" s="83">
        <v>1</v>
      </c>
      <c r="B2" s="136" t="str">
        <f>'Wettkampf 1'!B2</f>
        <v>Börgerwald I</v>
      </c>
      <c r="C2" s="135"/>
      <c r="D2" s="199" t="s">
        <v>64</v>
      </c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28"/>
      <c r="V2" s="128"/>
      <c r="W2" s="128"/>
      <c r="X2" s="138" t="s">
        <v>35</v>
      </c>
      <c r="Y2" s="200"/>
      <c r="Z2" s="199"/>
      <c r="AA2" s="22"/>
      <c r="AB2" s="22"/>
      <c r="AC2" s="120"/>
    </row>
    <row r="3" spans="1:29" s="121" customFormat="1" ht="30.75" customHeight="1" x14ac:dyDescent="0.3">
      <c r="A3" s="83">
        <v>2</v>
      </c>
      <c r="B3" s="136" t="str">
        <f>'Wettkampf 1'!B3</f>
        <v>Breddenberg II</v>
      </c>
      <c r="C3" s="129"/>
      <c r="D3" s="199" t="str">
        <f>Übersicht!M1</f>
        <v>2. Kreisliga</v>
      </c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28"/>
      <c r="V3" s="128"/>
      <c r="W3" s="128"/>
      <c r="X3" s="137"/>
      <c r="Y3" s="137"/>
      <c r="Z3" s="137"/>
      <c r="AA3" s="22"/>
      <c r="AB3" s="22"/>
      <c r="AC3" s="120"/>
    </row>
    <row r="4" spans="1:29" s="121" customFormat="1" ht="30.75" customHeight="1" x14ac:dyDescent="0.5">
      <c r="A4" s="83">
        <v>3</v>
      </c>
      <c r="B4" s="136" t="str">
        <f>'Wettkampf 1'!B4</f>
        <v>Esterwegen IV</v>
      </c>
      <c r="C4" s="129"/>
      <c r="D4" s="199" t="str">
        <f>Übersicht!P1</f>
        <v>Damen</v>
      </c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28"/>
      <c r="V4" s="128"/>
      <c r="W4" s="131"/>
      <c r="X4" s="137"/>
      <c r="Y4" s="137"/>
      <c r="Z4" s="139" t="s">
        <v>48</v>
      </c>
      <c r="AA4" s="22"/>
      <c r="AB4" s="22"/>
      <c r="AC4" s="120"/>
    </row>
    <row r="5" spans="1:29" s="121" customFormat="1" ht="30.75" customHeight="1" x14ac:dyDescent="0.5">
      <c r="A5" s="83">
        <v>4</v>
      </c>
      <c r="B5" s="136" t="str">
        <f>'Wettkampf 1'!B5</f>
        <v>Sögel I</v>
      </c>
      <c r="C5" s="129"/>
      <c r="D5" s="144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6"/>
      <c r="U5" s="128"/>
      <c r="V5" s="128"/>
      <c r="W5" s="132"/>
      <c r="X5" s="139" t="s">
        <v>50</v>
      </c>
      <c r="Y5" s="201"/>
      <c r="Z5" s="202"/>
      <c r="AA5" s="122"/>
      <c r="AB5" s="22"/>
      <c r="AC5" s="120"/>
    </row>
    <row r="6" spans="1:29" s="121" customFormat="1" ht="30.75" customHeight="1" x14ac:dyDescent="0.5">
      <c r="A6" s="83">
        <v>5</v>
      </c>
      <c r="B6" s="136" t="str">
        <f>'Wettkampf 1'!B6</f>
        <v>Breddenberg I</v>
      </c>
      <c r="C6" s="129"/>
      <c r="D6" s="144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6"/>
      <c r="U6" s="130"/>
      <c r="V6" s="130"/>
      <c r="W6" s="132"/>
      <c r="X6" s="139" t="s">
        <v>49</v>
      </c>
      <c r="Y6" s="201"/>
      <c r="Z6" s="202"/>
      <c r="AA6" s="122"/>
      <c r="AB6" s="22"/>
      <c r="AC6" s="120"/>
    </row>
    <row r="7" spans="1:29" s="121" customFormat="1" ht="30.75" customHeight="1" x14ac:dyDescent="0.3">
      <c r="A7" s="83">
        <v>6</v>
      </c>
      <c r="B7" s="136" t="str">
        <f>'Wettkampf 1'!B7</f>
        <v>Lahn II</v>
      </c>
      <c r="C7" s="129"/>
      <c r="D7" s="147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9"/>
      <c r="U7" s="130"/>
      <c r="V7" s="130"/>
      <c r="W7" s="132"/>
      <c r="X7" s="138" t="s">
        <v>58</v>
      </c>
      <c r="Y7" s="201"/>
      <c r="Z7" s="202"/>
      <c r="AA7" s="122"/>
      <c r="AB7" s="22"/>
      <c r="AC7" s="120"/>
    </row>
    <row r="8" spans="1:29" s="121" customFormat="1" ht="15" customHeight="1" x14ac:dyDescent="0.3">
      <c r="A8" s="22"/>
      <c r="B8" s="128"/>
      <c r="C8" s="128"/>
      <c r="D8" s="133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32"/>
      <c r="X8" s="132"/>
      <c r="Y8" s="132"/>
      <c r="Z8" s="132"/>
      <c r="AA8" s="122"/>
      <c r="AB8" s="22"/>
      <c r="AC8" s="120"/>
    </row>
    <row r="9" spans="1:29" s="121" customFormat="1" ht="52.2" thickBot="1" x14ac:dyDescent="0.35">
      <c r="A9" s="134"/>
      <c r="B9" s="140" t="s">
        <v>61</v>
      </c>
      <c r="C9" s="140" t="s">
        <v>59</v>
      </c>
      <c r="D9" s="141" t="s">
        <v>62</v>
      </c>
      <c r="E9" s="140" t="s">
        <v>60</v>
      </c>
      <c r="F9" s="142"/>
      <c r="G9" s="142" t="s">
        <v>39</v>
      </c>
      <c r="H9" s="142"/>
      <c r="I9" s="142" t="s">
        <v>40</v>
      </c>
      <c r="J9" s="142"/>
      <c r="K9" s="142" t="s">
        <v>41</v>
      </c>
      <c r="L9" s="142"/>
      <c r="M9" s="142" t="s">
        <v>42</v>
      </c>
      <c r="N9" s="142"/>
      <c r="O9" s="142" t="s">
        <v>43</v>
      </c>
      <c r="P9" s="142"/>
      <c r="Q9" s="142" t="s">
        <v>44</v>
      </c>
      <c r="R9" s="142"/>
      <c r="S9" s="142"/>
      <c r="T9" s="142"/>
      <c r="U9" s="140" t="s">
        <v>65</v>
      </c>
      <c r="V9" s="142"/>
      <c r="W9" s="196" t="s">
        <v>36</v>
      </c>
      <c r="X9" s="197"/>
      <c r="Y9" s="197"/>
      <c r="Z9" s="198"/>
      <c r="AA9" s="22"/>
      <c r="AB9" s="22"/>
      <c r="AC9" s="120"/>
    </row>
    <row r="10" spans="1:29" s="121" customFormat="1" ht="37.5" customHeight="1" x14ac:dyDescent="0.3">
      <c r="A10" s="83">
        <v>1</v>
      </c>
      <c r="B10" s="136" t="str">
        <f>'Wettkampf 1'!B10</f>
        <v>Katrin Sievers</v>
      </c>
      <c r="C10" s="136" t="str">
        <f>'Wettkampf 1'!C10</f>
        <v>Börgerwald I</v>
      </c>
      <c r="D10" s="97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9"/>
      <c r="V10" s="22"/>
      <c r="W10" s="98"/>
      <c r="X10" s="98"/>
      <c r="Y10" s="123"/>
      <c r="Z10" s="125"/>
      <c r="AA10" s="22">
        <f>IF(Z10=D10,1,0)</f>
        <v>1</v>
      </c>
      <c r="AB10" s="22">
        <f>IF(Z10=0,0,1)</f>
        <v>0</v>
      </c>
      <c r="AC10" s="120" t="str">
        <f>IF(AA10+AB10=2,"Korrekt","")</f>
        <v/>
      </c>
    </row>
    <row r="11" spans="1:29" s="121" customFormat="1" ht="37.5" customHeight="1" x14ac:dyDescent="0.3">
      <c r="A11" s="83">
        <v>2</v>
      </c>
      <c r="B11" s="136" t="str">
        <f>'Wettkampf 1'!B11</f>
        <v>Anette Sievers</v>
      </c>
      <c r="C11" s="136" t="str">
        <f>'Wettkampf 1'!C11</f>
        <v>Börgerwald I</v>
      </c>
      <c r="D11" s="97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9"/>
      <c r="V11" s="22"/>
      <c r="W11" s="100"/>
      <c r="X11" s="100"/>
      <c r="Y11" s="124"/>
      <c r="Z11" s="126"/>
      <c r="AA11" s="22">
        <f t="shared" ref="AA11:AA45" si="13">IF(Z11=D11,1,0)</f>
        <v>1</v>
      </c>
      <c r="AB11" s="22">
        <f t="shared" ref="AB11:AB45" si="14">IF(Z11=0,0,1)</f>
        <v>0</v>
      </c>
      <c r="AC11" s="120" t="str">
        <f t="shared" ref="AC11:AC45" si="15">IF(AA11+AB11=2,"Korrekt","")</f>
        <v/>
      </c>
    </row>
    <row r="12" spans="1:29" s="121" customFormat="1" ht="37.5" customHeight="1" x14ac:dyDescent="0.3">
      <c r="A12" s="83">
        <v>3</v>
      </c>
      <c r="B12" s="136" t="str">
        <f>'Wettkampf 1'!B12</f>
        <v>Beate Grote</v>
      </c>
      <c r="C12" s="136" t="str">
        <f>'Wettkampf 1'!C12</f>
        <v>Börgerwald I</v>
      </c>
      <c r="D12" s="97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9"/>
      <c r="V12" s="22"/>
      <c r="W12" s="100"/>
      <c r="X12" s="100"/>
      <c r="Y12" s="124"/>
      <c r="Z12" s="126"/>
      <c r="AA12" s="22">
        <f t="shared" si="13"/>
        <v>1</v>
      </c>
      <c r="AB12" s="22">
        <f t="shared" si="14"/>
        <v>0</v>
      </c>
      <c r="AC12" s="120" t="str">
        <f t="shared" si="15"/>
        <v/>
      </c>
    </row>
    <row r="13" spans="1:29" s="121" customFormat="1" ht="37.5" customHeight="1" x14ac:dyDescent="0.3">
      <c r="A13" s="83">
        <v>4</v>
      </c>
      <c r="B13" s="136" t="str">
        <f>'Wettkampf 1'!B13</f>
        <v>Tanja Rensen</v>
      </c>
      <c r="C13" s="136" t="str">
        <f>'Wettkampf 1'!C13</f>
        <v>Börgerwald I</v>
      </c>
      <c r="D13" s="97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9"/>
      <c r="V13" s="22"/>
      <c r="W13" s="100"/>
      <c r="X13" s="100"/>
      <c r="Y13" s="124"/>
      <c r="Z13" s="126"/>
      <c r="AA13" s="22">
        <f t="shared" si="13"/>
        <v>1</v>
      </c>
      <c r="AB13" s="22">
        <f t="shared" si="14"/>
        <v>0</v>
      </c>
      <c r="AC13" s="120" t="str">
        <f t="shared" si="15"/>
        <v/>
      </c>
    </row>
    <row r="14" spans="1:29" s="121" customFormat="1" ht="37.5" customHeight="1" x14ac:dyDescent="0.3">
      <c r="A14" s="83">
        <v>5</v>
      </c>
      <c r="B14" s="136" t="str">
        <f>'Wettkampf 1'!B14</f>
        <v>Marina Walker</v>
      </c>
      <c r="C14" s="136" t="str">
        <f>'Wettkampf 1'!C14</f>
        <v>Börgerwald I</v>
      </c>
      <c r="D14" s="97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9"/>
      <c r="V14" s="22"/>
      <c r="W14" s="100"/>
      <c r="X14" s="100"/>
      <c r="Y14" s="124"/>
      <c r="Z14" s="126"/>
      <c r="AA14" s="22">
        <f t="shared" si="13"/>
        <v>1</v>
      </c>
      <c r="AB14" s="22">
        <f t="shared" si="14"/>
        <v>0</v>
      </c>
      <c r="AC14" s="120" t="str">
        <f t="shared" si="15"/>
        <v/>
      </c>
    </row>
    <row r="15" spans="1:29" s="121" customFormat="1" ht="37.5" customHeight="1" x14ac:dyDescent="0.3">
      <c r="A15" s="83">
        <v>6</v>
      </c>
      <c r="B15" s="136" t="str">
        <f>'Wettkampf 1'!B15</f>
        <v>Schütze 6</v>
      </c>
      <c r="C15" s="136" t="str">
        <f>'Wettkampf 1'!C15</f>
        <v>Börgerwald I</v>
      </c>
      <c r="D15" s="97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9"/>
      <c r="V15" s="22"/>
      <c r="W15" s="100"/>
      <c r="X15" s="100"/>
      <c r="Y15" s="124"/>
      <c r="Z15" s="126"/>
      <c r="AA15" s="22">
        <f t="shared" si="13"/>
        <v>1</v>
      </c>
      <c r="AB15" s="22">
        <f t="shared" si="14"/>
        <v>0</v>
      </c>
      <c r="AC15" s="120" t="str">
        <f t="shared" si="15"/>
        <v/>
      </c>
    </row>
    <row r="16" spans="1:29" s="121" customFormat="1" ht="37.5" customHeight="1" x14ac:dyDescent="0.3">
      <c r="A16" s="83">
        <v>7</v>
      </c>
      <c r="B16" s="136" t="str">
        <f>'Wettkampf 1'!B16</f>
        <v>Annette Landmann</v>
      </c>
      <c r="C16" s="136" t="str">
        <f>'Wettkampf 1'!C16</f>
        <v>Breddenberg II</v>
      </c>
      <c r="D16" s="97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9"/>
      <c r="V16" s="22"/>
      <c r="W16" s="100"/>
      <c r="X16" s="100"/>
      <c r="Y16" s="124"/>
      <c r="Z16" s="126"/>
      <c r="AA16" s="22">
        <f t="shared" si="13"/>
        <v>1</v>
      </c>
      <c r="AB16" s="22">
        <f t="shared" si="14"/>
        <v>0</v>
      </c>
      <c r="AC16" s="120" t="str">
        <f t="shared" si="15"/>
        <v/>
      </c>
    </row>
    <row r="17" spans="1:29" s="121" customFormat="1" ht="37.5" customHeight="1" x14ac:dyDescent="0.3">
      <c r="A17" s="83">
        <v>8</v>
      </c>
      <c r="B17" s="136" t="str">
        <f>'Wettkampf 1'!B17</f>
        <v>Tanja Stindt</v>
      </c>
      <c r="C17" s="136" t="str">
        <f>'Wettkampf 1'!C17</f>
        <v>Breddenberg II</v>
      </c>
      <c r="D17" s="97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9"/>
      <c r="V17" s="22"/>
      <c r="W17" s="100"/>
      <c r="X17" s="100"/>
      <c r="Y17" s="124"/>
      <c r="Z17" s="126"/>
      <c r="AA17" s="22">
        <f t="shared" si="13"/>
        <v>1</v>
      </c>
      <c r="AB17" s="22">
        <f t="shared" si="14"/>
        <v>0</v>
      </c>
      <c r="AC17" s="120" t="str">
        <f t="shared" si="15"/>
        <v/>
      </c>
    </row>
    <row r="18" spans="1:29" s="121" customFormat="1" ht="37.5" customHeight="1" x14ac:dyDescent="0.3">
      <c r="A18" s="83">
        <v>9</v>
      </c>
      <c r="B18" s="136" t="str">
        <f>'Wettkampf 1'!B18</f>
        <v>Irene Jansen</v>
      </c>
      <c r="C18" s="136" t="str">
        <f>'Wettkampf 1'!C18</f>
        <v>Breddenberg II</v>
      </c>
      <c r="D18" s="97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9"/>
      <c r="V18" s="22"/>
      <c r="W18" s="100"/>
      <c r="X18" s="100"/>
      <c r="Y18" s="124"/>
      <c r="Z18" s="126"/>
      <c r="AA18" s="22">
        <f t="shared" si="13"/>
        <v>1</v>
      </c>
      <c r="AB18" s="22">
        <f t="shared" si="14"/>
        <v>0</v>
      </c>
      <c r="AC18" s="120" t="str">
        <f t="shared" si="15"/>
        <v/>
      </c>
    </row>
    <row r="19" spans="1:29" s="121" customFormat="1" ht="37.5" customHeight="1" x14ac:dyDescent="0.3">
      <c r="A19" s="83">
        <v>10</v>
      </c>
      <c r="B19" s="136" t="str">
        <f>'Wettkampf 1'!B19</f>
        <v>Kerstin Thien</v>
      </c>
      <c r="C19" s="136" t="str">
        <f>'Wettkampf 1'!C19</f>
        <v>Breddenberg II</v>
      </c>
      <c r="D19" s="97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9"/>
      <c r="V19" s="22"/>
      <c r="W19" s="100"/>
      <c r="X19" s="100"/>
      <c r="Y19" s="124"/>
      <c r="Z19" s="126"/>
      <c r="AA19" s="22">
        <f t="shared" si="13"/>
        <v>1</v>
      </c>
      <c r="AB19" s="22">
        <f t="shared" si="14"/>
        <v>0</v>
      </c>
      <c r="AC19" s="120" t="str">
        <f t="shared" si="15"/>
        <v/>
      </c>
    </row>
    <row r="20" spans="1:29" s="121" customFormat="1" ht="37.5" customHeight="1" x14ac:dyDescent="0.3">
      <c r="A20" s="83">
        <v>11</v>
      </c>
      <c r="B20" s="136" t="str">
        <f>'Wettkampf 1'!B20</f>
        <v>Ulla Markus</v>
      </c>
      <c r="C20" s="136" t="str">
        <f>'Wettkampf 1'!C20</f>
        <v>Breddenberg II</v>
      </c>
      <c r="D20" s="97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9"/>
      <c r="V20" s="22"/>
      <c r="W20" s="100"/>
      <c r="X20" s="100"/>
      <c r="Y20" s="124"/>
      <c r="Z20" s="126"/>
      <c r="AA20" s="22">
        <f t="shared" si="13"/>
        <v>1</v>
      </c>
      <c r="AB20" s="22">
        <f t="shared" si="14"/>
        <v>0</v>
      </c>
      <c r="AC20" s="120" t="str">
        <f t="shared" si="15"/>
        <v/>
      </c>
    </row>
    <row r="21" spans="1:29" s="121" customFormat="1" ht="37.5" customHeight="1" x14ac:dyDescent="0.3">
      <c r="A21" s="83">
        <v>12</v>
      </c>
      <c r="B21" s="136" t="str">
        <f>'Wettkampf 1'!B21</f>
        <v>Schütze 12</v>
      </c>
      <c r="C21" s="136" t="str">
        <f>'Wettkampf 1'!C21</f>
        <v>Breddenberg II</v>
      </c>
      <c r="D21" s="97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9"/>
      <c r="V21" s="22"/>
      <c r="W21" s="100"/>
      <c r="X21" s="100"/>
      <c r="Y21" s="124"/>
      <c r="Z21" s="126"/>
      <c r="AA21" s="22">
        <f t="shared" si="13"/>
        <v>1</v>
      </c>
      <c r="AB21" s="22">
        <f t="shared" si="14"/>
        <v>0</v>
      </c>
      <c r="AC21" s="120" t="str">
        <f t="shared" si="15"/>
        <v/>
      </c>
    </row>
    <row r="22" spans="1:29" s="121" customFormat="1" ht="37.5" customHeight="1" x14ac:dyDescent="0.3">
      <c r="A22" s="83">
        <v>13</v>
      </c>
      <c r="B22" s="136" t="str">
        <f>'Wettkampf 1'!B22</f>
        <v>Johanna Kassens</v>
      </c>
      <c r="C22" s="136" t="str">
        <f>'Wettkampf 1'!C22</f>
        <v>Esterwegen IV</v>
      </c>
      <c r="D22" s="97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9"/>
      <c r="V22" s="22"/>
      <c r="W22" s="100"/>
      <c r="X22" s="100"/>
      <c r="Y22" s="124"/>
      <c r="Z22" s="126"/>
      <c r="AA22" s="22">
        <f t="shared" si="13"/>
        <v>1</v>
      </c>
      <c r="AB22" s="22">
        <f t="shared" si="14"/>
        <v>0</v>
      </c>
      <c r="AC22" s="120" t="str">
        <f t="shared" si="15"/>
        <v/>
      </c>
    </row>
    <row r="23" spans="1:29" s="121" customFormat="1" ht="37.5" customHeight="1" x14ac:dyDescent="0.3">
      <c r="A23" s="83">
        <v>14</v>
      </c>
      <c r="B23" s="136" t="str">
        <f>'Wettkampf 1'!B23</f>
        <v>Marianne Lindemann</v>
      </c>
      <c r="C23" s="136" t="str">
        <f>'Wettkampf 1'!C23</f>
        <v>Esterwegen IV</v>
      </c>
      <c r="D23" s="97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9"/>
      <c r="V23" s="22"/>
      <c r="W23" s="100"/>
      <c r="X23" s="100"/>
      <c r="Y23" s="124"/>
      <c r="Z23" s="126"/>
      <c r="AA23" s="22">
        <f t="shared" si="13"/>
        <v>1</v>
      </c>
      <c r="AB23" s="22">
        <f t="shared" si="14"/>
        <v>0</v>
      </c>
      <c r="AC23" s="120" t="str">
        <f t="shared" si="15"/>
        <v/>
      </c>
    </row>
    <row r="24" spans="1:29" s="121" customFormat="1" ht="37.5" customHeight="1" x14ac:dyDescent="0.3">
      <c r="A24" s="83">
        <v>15</v>
      </c>
      <c r="B24" s="136" t="str">
        <f>'Wettkampf 1'!B24</f>
        <v>Anke Rave</v>
      </c>
      <c r="C24" s="136" t="str">
        <f>'Wettkampf 1'!C24</f>
        <v>Esterwegen IV</v>
      </c>
      <c r="D24" s="97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9"/>
      <c r="V24" s="22"/>
      <c r="W24" s="100"/>
      <c r="X24" s="100"/>
      <c r="Y24" s="124"/>
      <c r="Z24" s="126"/>
      <c r="AA24" s="22">
        <f t="shared" si="13"/>
        <v>1</v>
      </c>
      <c r="AB24" s="22">
        <f t="shared" si="14"/>
        <v>0</v>
      </c>
      <c r="AC24" s="120" t="str">
        <f t="shared" si="15"/>
        <v/>
      </c>
    </row>
    <row r="25" spans="1:29" s="121" customFormat="1" ht="37.5" customHeight="1" x14ac:dyDescent="0.3">
      <c r="A25" s="83">
        <v>16</v>
      </c>
      <c r="B25" s="136" t="str">
        <f>'Wettkampf 1'!B25</f>
        <v>Sarah Lindemann</v>
      </c>
      <c r="C25" s="136" t="str">
        <f>'Wettkampf 1'!C25</f>
        <v>Esterwegen IV</v>
      </c>
      <c r="D25" s="97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9"/>
      <c r="V25" s="22"/>
      <c r="W25" s="100"/>
      <c r="X25" s="100"/>
      <c r="Y25" s="124"/>
      <c r="Z25" s="126"/>
      <c r="AA25" s="22">
        <f t="shared" si="13"/>
        <v>1</v>
      </c>
      <c r="AB25" s="22">
        <f t="shared" si="14"/>
        <v>0</v>
      </c>
      <c r="AC25" s="120" t="str">
        <f t="shared" si="15"/>
        <v/>
      </c>
    </row>
    <row r="26" spans="1:29" s="121" customFormat="1" ht="37.5" customHeight="1" x14ac:dyDescent="0.3">
      <c r="A26" s="83">
        <v>17</v>
      </c>
      <c r="B26" s="136" t="str">
        <f>'Wettkampf 1'!B26</f>
        <v>Karin Ortmann</v>
      </c>
      <c r="C26" s="136" t="str">
        <f>'Wettkampf 1'!C26</f>
        <v>Esterwegen IV</v>
      </c>
      <c r="D26" s="97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9"/>
      <c r="V26" s="22"/>
      <c r="W26" s="100"/>
      <c r="X26" s="100"/>
      <c r="Y26" s="124"/>
      <c r="Z26" s="126"/>
      <c r="AA26" s="22">
        <f t="shared" si="13"/>
        <v>1</v>
      </c>
      <c r="AB26" s="22">
        <f t="shared" si="14"/>
        <v>0</v>
      </c>
      <c r="AC26" s="120" t="str">
        <f t="shared" si="15"/>
        <v/>
      </c>
    </row>
    <row r="27" spans="1:29" s="121" customFormat="1" ht="37.5" customHeight="1" x14ac:dyDescent="0.3">
      <c r="A27" s="83">
        <v>18</v>
      </c>
      <c r="B27" s="136" t="str">
        <f>'Wettkampf 1'!B27</f>
        <v>Jana Jansen</v>
      </c>
      <c r="C27" s="136" t="str">
        <f>'Wettkampf 1'!C27</f>
        <v>Esterwegen IV</v>
      </c>
      <c r="D27" s="97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9"/>
      <c r="V27" s="22"/>
      <c r="W27" s="100"/>
      <c r="X27" s="100"/>
      <c r="Y27" s="124"/>
      <c r="Z27" s="126"/>
      <c r="AA27" s="22">
        <f t="shared" si="13"/>
        <v>1</v>
      </c>
      <c r="AB27" s="22">
        <f t="shared" si="14"/>
        <v>0</v>
      </c>
      <c r="AC27" s="120" t="str">
        <f t="shared" si="15"/>
        <v/>
      </c>
    </row>
    <row r="28" spans="1:29" s="121" customFormat="1" ht="37.5" customHeight="1" x14ac:dyDescent="0.3">
      <c r="A28" s="83">
        <v>19</v>
      </c>
      <c r="B28" s="136" t="str">
        <f>'Wettkampf 1'!B28</f>
        <v>Thea Jansen</v>
      </c>
      <c r="C28" s="136" t="str">
        <f>'Wettkampf 1'!C28</f>
        <v>Sögel I</v>
      </c>
      <c r="D28" s="97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9"/>
      <c r="V28" s="22"/>
      <c r="W28" s="100"/>
      <c r="X28" s="100"/>
      <c r="Y28" s="124"/>
      <c r="Z28" s="126"/>
      <c r="AA28" s="22">
        <f t="shared" si="13"/>
        <v>1</v>
      </c>
      <c r="AB28" s="22">
        <f t="shared" si="14"/>
        <v>0</v>
      </c>
      <c r="AC28" s="120" t="str">
        <f t="shared" si="15"/>
        <v/>
      </c>
    </row>
    <row r="29" spans="1:29" s="121" customFormat="1" ht="37.5" customHeight="1" x14ac:dyDescent="0.3">
      <c r="A29" s="83">
        <v>20</v>
      </c>
      <c r="B29" s="136" t="str">
        <f>'Wettkampf 1'!B29</f>
        <v>Michaela Tharner</v>
      </c>
      <c r="C29" s="136" t="str">
        <f>'Wettkampf 1'!C29</f>
        <v>Sögel I</v>
      </c>
      <c r="D29" s="97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9"/>
      <c r="V29" s="22"/>
      <c r="W29" s="100"/>
      <c r="X29" s="100"/>
      <c r="Y29" s="124"/>
      <c r="Z29" s="126"/>
      <c r="AA29" s="22">
        <f t="shared" si="13"/>
        <v>1</v>
      </c>
      <c r="AB29" s="22">
        <f t="shared" si="14"/>
        <v>0</v>
      </c>
      <c r="AC29" s="120" t="str">
        <f t="shared" si="15"/>
        <v/>
      </c>
    </row>
    <row r="30" spans="1:29" s="121" customFormat="1" ht="37.5" customHeight="1" x14ac:dyDescent="0.3">
      <c r="A30" s="83">
        <v>21</v>
      </c>
      <c r="B30" s="136" t="str">
        <f>'Wettkampf 1'!B30</f>
        <v>Monika Hegemann</v>
      </c>
      <c r="C30" s="136" t="str">
        <f>'Wettkampf 1'!C30</f>
        <v>Sögel I</v>
      </c>
      <c r="D30" s="97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9"/>
      <c r="V30" s="22"/>
      <c r="W30" s="100"/>
      <c r="X30" s="100"/>
      <c r="Y30" s="124"/>
      <c r="Z30" s="126"/>
      <c r="AA30" s="22">
        <f t="shared" si="13"/>
        <v>1</v>
      </c>
      <c r="AB30" s="22">
        <f t="shared" si="14"/>
        <v>0</v>
      </c>
      <c r="AC30" s="120" t="str">
        <f t="shared" si="15"/>
        <v/>
      </c>
    </row>
    <row r="31" spans="1:29" s="121" customFormat="1" ht="37.5" customHeight="1" x14ac:dyDescent="0.3">
      <c r="A31" s="83">
        <v>22</v>
      </c>
      <c r="B31" s="136" t="str">
        <f>'Wettkampf 1'!B31</f>
        <v>Irmgard Rolfes</v>
      </c>
      <c r="C31" s="136" t="str">
        <f>'Wettkampf 1'!C31</f>
        <v>Sögel I</v>
      </c>
      <c r="D31" s="97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9"/>
      <c r="V31" s="22"/>
      <c r="W31" s="100"/>
      <c r="X31" s="100"/>
      <c r="Y31" s="124"/>
      <c r="Z31" s="126"/>
      <c r="AA31" s="22">
        <f t="shared" si="13"/>
        <v>1</v>
      </c>
      <c r="AB31" s="22">
        <f t="shared" si="14"/>
        <v>0</v>
      </c>
      <c r="AC31" s="120" t="str">
        <f t="shared" si="15"/>
        <v/>
      </c>
    </row>
    <row r="32" spans="1:29" s="121" customFormat="1" ht="37.5" customHeight="1" x14ac:dyDescent="0.3">
      <c r="A32" s="83">
        <v>23</v>
      </c>
      <c r="B32" s="136" t="str">
        <f>'Wettkampf 1'!B32</f>
        <v>Schütze 23</v>
      </c>
      <c r="C32" s="136" t="str">
        <f>'Wettkampf 1'!C32</f>
        <v>Sögel I</v>
      </c>
      <c r="D32" s="97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9"/>
      <c r="V32" s="22"/>
      <c r="W32" s="100"/>
      <c r="X32" s="100"/>
      <c r="Y32" s="124"/>
      <c r="Z32" s="126"/>
      <c r="AA32" s="22">
        <f t="shared" si="13"/>
        <v>1</v>
      </c>
      <c r="AB32" s="22">
        <f t="shared" si="14"/>
        <v>0</v>
      </c>
      <c r="AC32" s="120" t="str">
        <f t="shared" si="15"/>
        <v/>
      </c>
    </row>
    <row r="33" spans="1:29" s="121" customFormat="1" ht="37.5" customHeight="1" x14ac:dyDescent="0.3">
      <c r="A33" s="83">
        <v>24</v>
      </c>
      <c r="B33" s="136" t="str">
        <f>'Wettkampf 1'!B33</f>
        <v>Schütze 24</v>
      </c>
      <c r="C33" s="136" t="str">
        <f>'Wettkampf 1'!C33</f>
        <v>Sögel I</v>
      </c>
      <c r="D33" s="97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9"/>
      <c r="V33" s="22"/>
      <c r="W33" s="100"/>
      <c r="X33" s="100"/>
      <c r="Y33" s="124"/>
      <c r="Z33" s="126"/>
      <c r="AA33" s="22">
        <f t="shared" si="13"/>
        <v>1</v>
      </c>
      <c r="AB33" s="22">
        <f t="shared" si="14"/>
        <v>0</v>
      </c>
      <c r="AC33" s="120" t="str">
        <f t="shared" si="15"/>
        <v/>
      </c>
    </row>
    <row r="34" spans="1:29" s="121" customFormat="1" ht="37.5" customHeight="1" x14ac:dyDescent="0.3">
      <c r="A34" s="83">
        <v>25</v>
      </c>
      <c r="B34" s="136" t="str">
        <f>'Wettkampf 1'!B34</f>
        <v>Maria Günther</v>
      </c>
      <c r="C34" s="136" t="str">
        <f>'Wettkampf 1'!C34</f>
        <v>Breddenberg I</v>
      </c>
      <c r="D34" s="97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9"/>
      <c r="V34" s="22"/>
      <c r="W34" s="100"/>
      <c r="X34" s="100"/>
      <c r="Y34" s="124"/>
      <c r="Z34" s="126"/>
      <c r="AA34" s="22">
        <f t="shared" si="13"/>
        <v>1</v>
      </c>
      <c r="AB34" s="22">
        <f t="shared" si="14"/>
        <v>0</v>
      </c>
      <c r="AC34" s="120" t="str">
        <f t="shared" si="15"/>
        <v/>
      </c>
    </row>
    <row r="35" spans="1:29" s="121" customFormat="1" ht="37.5" customHeight="1" x14ac:dyDescent="0.3">
      <c r="A35" s="83">
        <v>26</v>
      </c>
      <c r="B35" s="136" t="str">
        <f>'Wettkampf 1'!B35</f>
        <v>Thekla Bruns</v>
      </c>
      <c r="C35" s="136" t="str">
        <f>'Wettkampf 1'!C35</f>
        <v>Breddenberg I</v>
      </c>
      <c r="D35" s="97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9"/>
      <c r="V35" s="22"/>
      <c r="W35" s="100"/>
      <c r="X35" s="100"/>
      <c r="Y35" s="124"/>
      <c r="Z35" s="126"/>
      <c r="AA35" s="22">
        <f t="shared" si="13"/>
        <v>1</v>
      </c>
      <c r="AB35" s="22">
        <f t="shared" si="14"/>
        <v>0</v>
      </c>
      <c r="AC35" s="120" t="str">
        <f t="shared" si="15"/>
        <v/>
      </c>
    </row>
    <row r="36" spans="1:29" s="121" customFormat="1" ht="37.5" customHeight="1" x14ac:dyDescent="0.3">
      <c r="A36" s="83">
        <v>27</v>
      </c>
      <c r="B36" s="136" t="str">
        <f>'Wettkampf 1'!B36</f>
        <v>Anette Hanenkamp</v>
      </c>
      <c r="C36" s="136" t="str">
        <f>'Wettkampf 1'!C36</f>
        <v>Breddenberg I</v>
      </c>
      <c r="D36" s="97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9"/>
      <c r="V36" s="22"/>
      <c r="W36" s="100"/>
      <c r="X36" s="100"/>
      <c r="Y36" s="124"/>
      <c r="Z36" s="126"/>
      <c r="AA36" s="22">
        <f t="shared" si="13"/>
        <v>1</v>
      </c>
      <c r="AB36" s="22">
        <f t="shared" si="14"/>
        <v>0</v>
      </c>
      <c r="AC36" s="120" t="str">
        <f t="shared" si="15"/>
        <v/>
      </c>
    </row>
    <row r="37" spans="1:29" s="121" customFormat="1" ht="37.5" customHeight="1" x14ac:dyDescent="0.3">
      <c r="A37" s="83">
        <v>28</v>
      </c>
      <c r="B37" s="136" t="str">
        <f>'Wettkampf 1'!B37</f>
        <v>Leni Hanenkamp</v>
      </c>
      <c r="C37" s="136" t="str">
        <f>'Wettkampf 1'!C37</f>
        <v>Breddenberg I</v>
      </c>
      <c r="D37" s="97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9"/>
      <c r="V37" s="22"/>
      <c r="W37" s="100"/>
      <c r="X37" s="100"/>
      <c r="Y37" s="124"/>
      <c r="Z37" s="126"/>
      <c r="AA37" s="22">
        <f t="shared" si="13"/>
        <v>1</v>
      </c>
      <c r="AB37" s="22">
        <f t="shared" si="14"/>
        <v>0</v>
      </c>
      <c r="AC37" s="120" t="str">
        <f t="shared" si="15"/>
        <v/>
      </c>
    </row>
    <row r="38" spans="1:29" s="121" customFormat="1" ht="37.5" customHeight="1" x14ac:dyDescent="0.3">
      <c r="A38" s="83">
        <v>29</v>
      </c>
      <c r="B38" s="136" t="str">
        <f>'Wettkampf 1'!B38</f>
        <v>Marlies Olliges</v>
      </c>
      <c r="C38" s="136" t="str">
        <f>'Wettkampf 1'!C38</f>
        <v>Breddenberg I</v>
      </c>
      <c r="D38" s="97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9"/>
      <c r="V38" s="22"/>
      <c r="W38" s="100"/>
      <c r="X38" s="100"/>
      <c r="Y38" s="124"/>
      <c r="Z38" s="126"/>
      <c r="AA38" s="22">
        <f t="shared" si="13"/>
        <v>1</v>
      </c>
      <c r="AB38" s="22">
        <f t="shared" si="14"/>
        <v>0</v>
      </c>
      <c r="AC38" s="120" t="str">
        <f t="shared" si="15"/>
        <v/>
      </c>
    </row>
    <row r="39" spans="1:29" s="121" customFormat="1" ht="37.5" customHeight="1" x14ac:dyDescent="0.3">
      <c r="A39" s="83">
        <v>30</v>
      </c>
      <c r="B39" s="136" t="str">
        <f>'Wettkampf 1'!B39</f>
        <v>Schütze 30</v>
      </c>
      <c r="C39" s="136" t="str">
        <f>'Wettkampf 1'!C39</f>
        <v>Breddenberg I</v>
      </c>
      <c r="D39" s="97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9"/>
      <c r="V39" s="22"/>
      <c r="W39" s="100"/>
      <c r="X39" s="100"/>
      <c r="Y39" s="124"/>
      <c r="Z39" s="126"/>
      <c r="AA39" s="22">
        <f t="shared" si="13"/>
        <v>1</v>
      </c>
      <c r="AB39" s="22">
        <f t="shared" si="14"/>
        <v>0</v>
      </c>
      <c r="AC39" s="120" t="str">
        <f t="shared" si="15"/>
        <v/>
      </c>
    </row>
    <row r="40" spans="1:29" s="121" customFormat="1" ht="37.5" customHeight="1" x14ac:dyDescent="0.3">
      <c r="A40" s="83">
        <v>31</v>
      </c>
      <c r="B40" s="136" t="str">
        <f>'Wettkampf 1'!B40</f>
        <v>Christiane Banedt</v>
      </c>
      <c r="C40" s="136" t="str">
        <f>'Wettkampf 1'!C40</f>
        <v>Lahn II</v>
      </c>
      <c r="D40" s="97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9"/>
      <c r="V40" s="22"/>
      <c r="W40" s="100"/>
      <c r="X40" s="100"/>
      <c r="Y40" s="124"/>
      <c r="Z40" s="126"/>
      <c r="AA40" s="22">
        <f t="shared" si="13"/>
        <v>1</v>
      </c>
      <c r="AB40" s="22">
        <f t="shared" si="14"/>
        <v>0</v>
      </c>
      <c r="AC40" s="120" t="str">
        <f t="shared" si="15"/>
        <v/>
      </c>
    </row>
    <row r="41" spans="1:29" s="121" customFormat="1" ht="37.5" customHeight="1" x14ac:dyDescent="0.3">
      <c r="A41" s="83">
        <v>32</v>
      </c>
      <c r="B41" s="136" t="str">
        <f>'Wettkampf 1'!B41</f>
        <v>Claudia Flint</v>
      </c>
      <c r="C41" s="136" t="str">
        <f>'Wettkampf 1'!C41</f>
        <v>Lahn II</v>
      </c>
      <c r="D41" s="97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9"/>
      <c r="V41" s="22"/>
      <c r="W41" s="100"/>
      <c r="X41" s="100"/>
      <c r="Y41" s="124"/>
      <c r="Z41" s="126"/>
      <c r="AA41" s="22">
        <f t="shared" si="13"/>
        <v>1</v>
      </c>
      <c r="AB41" s="22">
        <f t="shared" si="14"/>
        <v>0</v>
      </c>
      <c r="AC41" s="120" t="str">
        <f t="shared" si="15"/>
        <v/>
      </c>
    </row>
    <row r="42" spans="1:29" s="121" customFormat="1" ht="37.5" customHeight="1" x14ac:dyDescent="0.3">
      <c r="A42" s="83">
        <v>33</v>
      </c>
      <c r="B42" s="136" t="str">
        <f>'Wettkampf 1'!B42</f>
        <v>Maria Rawe</v>
      </c>
      <c r="C42" s="136" t="str">
        <f>'Wettkampf 1'!C42</f>
        <v>Lahn II</v>
      </c>
      <c r="D42" s="97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9"/>
      <c r="V42" s="22"/>
      <c r="W42" s="100"/>
      <c r="X42" s="100"/>
      <c r="Y42" s="124"/>
      <c r="Z42" s="126"/>
      <c r="AA42" s="22">
        <f t="shared" si="13"/>
        <v>1</v>
      </c>
      <c r="AB42" s="22">
        <f t="shared" si="14"/>
        <v>0</v>
      </c>
      <c r="AC42" s="120" t="str">
        <f t="shared" si="15"/>
        <v/>
      </c>
    </row>
    <row r="43" spans="1:29" s="121" customFormat="1" ht="37.5" customHeight="1" x14ac:dyDescent="0.3">
      <c r="A43" s="83">
        <v>34</v>
      </c>
      <c r="B43" s="136" t="str">
        <f>'Wettkampf 1'!B43</f>
        <v>Beate Menke</v>
      </c>
      <c r="C43" s="136" t="str">
        <f>'Wettkampf 1'!C43</f>
        <v>Lahn II</v>
      </c>
      <c r="D43" s="97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9"/>
      <c r="V43" s="22"/>
      <c r="W43" s="100"/>
      <c r="X43" s="100"/>
      <c r="Y43" s="124"/>
      <c r="Z43" s="126"/>
      <c r="AA43" s="22">
        <f t="shared" si="13"/>
        <v>1</v>
      </c>
      <c r="AB43" s="22">
        <f t="shared" si="14"/>
        <v>0</v>
      </c>
      <c r="AC43" s="120" t="str">
        <f t="shared" si="15"/>
        <v/>
      </c>
    </row>
    <row r="44" spans="1:29" s="121" customFormat="1" ht="37.5" customHeight="1" x14ac:dyDescent="0.3">
      <c r="A44" s="83">
        <v>35</v>
      </c>
      <c r="B44" s="136" t="str">
        <f>'Wettkampf 1'!B44</f>
        <v>Schütze 35</v>
      </c>
      <c r="C44" s="136" t="str">
        <f>'Wettkampf 1'!C44</f>
        <v>Lahn II</v>
      </c>
      <c r="D44" s="97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9"/>
      <c r="V44" s="22"/>
      <c r="W44" s="100"/>
      <c r="X44" s="100"/>
      <c r="Y44" s="124"/>
      <c r="Z44" s="126"/>
      <c r="AA44" s="22">
        <f t="shared" si="13"/>
        <v>1</v>
      </c>
      <c r="AB44" s="22">
        <f t="shared" si="14"/>
        <v>0</v>
      </c>
      <c r="AC44" s="120" t="str">
        <f t="shared" si="15"/>
        <v/>
      </c>
    </row>
    <row r="45" spans="1:29" s="121" customFormat="1" ht="37.5" customHeight="1" thickBot="1" x14ac:dyDescent="0.35">
      <c r="A45" s="83">
        <v>36</v>
      </c>
      <c r="B45" s="136" t="str">
        <f>'Wettkampf 1'!B45</f>
        <v>Schütze 36</v>
      </c>
      <c r="C45" s="136" t="str">
        <f>'Wettkampf 1'!C45</f>
        <v>Lahn II</v>
      </c>
      <c r="D45" s="97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9"/>
      <c r="V45" s="22"/>
      <c r="W45" s="100"/>
      <c r="X45" s="100"/>
      <c r="Y45" s="124"/>
      <c r="Z45" s="127"/>
      <c r="AA45" s="22">
        <f t="shared" si="13"/>
        <v>1</v>
      </c>
      <c r="AB45" s="22">
        <f t="shared" si="14"/>
        <v>0</v>
      </c>
      <c r="AC45" s="120" t="str">
        <f t="shared" si="15"/>
        <v/>
      </c>
    </row>
    <row r="46" spans="1:29" s="121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20"/>
    </row>
    <row r="47" spans="1:29" s="121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20"/>
    </row>
    <row r="48" spans="1:29" s="121" customFormat="1" ht="15" customHeight="1" x14ac:dyDescent="0.3">
      <c r="A48" s="22"/>
      <c r="B48" s="121" t="s">
        <v>63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20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20"/>
      <c r="AD49" s="121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20"/>
      <c r="AD50" s="121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20"/>
      <c r="AD51" s="121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20"/>
      <c r="AD52" s="121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20" hidden="1" customWidth="1"/>
    <col min="30" max="30" width="22.109375" style="121" customWidth="1"/>
    <col min="31" max="31" width="19.109375" style="22" bestFit="1" customWidth="1"/>
    <col min="32" max="16384" width="22" style="22"/>
  </cols>
  <sheetData>
    <row r="1" spans="1:29" s="121" customFormat="1" ht="30.75" customHeight="1" x14ac:dyDescent="0.3">
      <c r="A1" s="83"/>
      <c r="B1" s="134" t="s">
        <v>53</v>
      </c>
      <c r="C1" s="143" t="s">
        <v>8</v>
      </c>
      <c r="D1" s="199" t="str">
        <f>Übersicht!K1</f>
        <v>2022/2023</v>
      </c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28"/>
      <c r="V1" s="128"/>
      <c r="W1" s="128"/>
      <c r="X1" s="138" t="s">
        <v>51</v>
      </c>
      <c r="Y1" s="199"/>
      <c r="Z1" s="199"/>
      <c r="AA1" s="22"/>
      <c r="AB1" s="22"/>
      <c r="AC1" s="120"/>
    </row>
    <row r="2" spans="1:29" s="121" customFormat="1" ht="30.75" customHeight="1" x14ac:dyDescent="0.3">
      <c r="A2" s="83">
        <v>1</v>
      </c>
      <c r="B2" s="136"/>
      <c r="C2" s="135"/>
      <c r="D2" s="199" t="s">
        <v>64</v>
      </c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28"/>
      <c r="V2" s="128"/>
      <c r="W2" s="128"/>
      <c r="X2" s="138" t="s">
        <v>35</v>
      </c>
      <c r="Y2" s="200"/>
      <c r="Z2" s="199"/>
      <c r="AA2" s="22"/>
      <c r="AB2" s="22"/>
      <c r="AC2" s="120"/>
    </row>
    <row r="3" spans="1:29" s="121" customFormat="1" ht="30.75" customHeight="1" x14ac:dyDescent="0.3">
      <c r="A3" s="83">
        <v>2</v>
      </c>
      <c r="B3" s="136"/>
      <c r="C3" s="12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28"/>
      <c r="V3" s="128"/>
      <c r="W3" s="128"/>
      <c r="X3" s="137"/>
      <c r="Y3" s="137"/>
      <c r="Z3" s="137"/>
      <c r="AA3" s="22"/>
      <c r="AB3" s="22"/>
      <c r="AC3" s="120"/>
    </row>
    <row r="4" spans="1:29" s="121" customFormat="1" ht="30.75" customHeight="1" x14ac:dyDescent="0.5">
      <c r="A4" s="83">
        <v>3</v>
      </c>
      <c r="B4" s="136"/>
      <c r="C4" s="12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28"/>
      <c r="V4" s="128"/>
      <c r="W4" s="131"/>
      <c r="X4" s="137"/>
      <c r="Y4" s="137"/>
      <c r="Z4" s="139" t="s">
        <v>48</v>
      </c>
      <c r="AA4" s="22"/>
      <c r="AB4" s="22"/>
      <c r="AC4" s="120"/>
    </row>
    <row r="5" spans="1:29" s="121" customFormat="1" ht="30.75" customHeight="1" x14ac:dyDescent="0.5">
      <c r="A5" s="83">
        <v>4</v>
      </c>
      <c r="B5" s="136"/>
      <c r="C5" s="129"/>
      <c r="D5" s="144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6"/>
      <c r="U5" s="128"/>
      <c r="V5" s="128"/>
      <c r="W5" s="132"/>
      <c r="X5" s="139" t="s">
        <v>50</v>
      </c>
      <c r="Y5" s="201"/>
      <c r="Z5" s="202"/>
      <c r="AA5" s="122"/>
      <c r="AB5" s="22"/>
      <c r="AC5" s="120"/>
    </row>
    <row r="6" spans="1:29" s="121" customFormat="1" ht="30.75" customHeight="1" x14ac:dyDescent="0.5">
      <c r="A6" s="83">
        <v>5</v>
      </c>
      <c r="B6" s="136"/>
      <c r="C6" s="129"/>
      <c r="D6" s="144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6"/>
      <c r="U6" s="130"/>
      <c r="V6" s="130"/>
      <c r="W6" s="132"/>
      <c r="X6" s="139" t="s">
        <v>49</v>
      </c>
      <c r="Y6" s="201"/>
      <c r="Z6" s="202"/>
      <c r="AA6" s="122"/>
      <c r="AB6" s="22"/>
      <c r="AC6" s="120"/>
    </row>
    <row r="7" spans="1:29" s="121" customFormat="1" ht="30.75" customHeight="1" x14ac:dyDescent="0.3">
      <c r="A7" s="83">
        <v>6</v>
      </c>
      <c r="B7" s="136"/>
      <c r="C7" s="129"/>
      <c r="D7" s="147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9"/>
      <c r="U7" s="130"/>
      <c r="V7" s="130"/>
      <c r="W7" s="132"/>
      <c r="X7" s="138" t="s">
        <v>58</v>
      </c>
      <c r="Y7" s="201"/>
      <c r="Z7" s="202"/>
      <c r="AA7" s="122"/>
      <c r="AB7" s="22"/>
      <c r="AC7" s="120"/>
    </row>
    <row r="8" spans="1:29" s="121" customFormat="1" ht="15" customHeight="1" x14ac:dyDescent="0.3">
      <c r="A8" s="22"/>
      <c r="B8" s="128"/>
      <c r="C8" s="128"/>
      <c r="D8" s="133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32"/>
      <c r="X8" s="132"/>
      <c r="Y8" s="132"/>
      <c r="Z8" s="132"/>
      <c r="AA8" s="122"/>
      <c r="AB8" s="22"/>
      <c r="AC8" s="120"/>
    </row>
    <row r="9" spans="1:29" s="121" customFormat="1" ht="52.2" thickBot="1" x14ac:dyDescent="0.35">
      <c r="A9" s="134"/>
      <c r="B9" s="140" t="s">
        <v>61</v>
      </c>
      <c r="C9" s="140" t="s">
        <v>59</v>
      </c>
      <c r="D9" s="141" t="s">
        <v>62</v>
      </c>
      <c r="E9" s="140" t="s">
        <v>60</v>
      </c>
      <c r="F9" s="142"/>
      <c r="G9" s="142" t="s">
        <v>39</v>
      </c>
      <c r="H9" s="142"/>
      <c r="I9" s="142" t="s">
        <v>40</v>
      </c>
      <c r="J9" s="142"/>
      <c r="K9" s="142" t="s">
        <v>41</v>
      </c>
      <c r="L9" s="142"/>
      <c r="M9" s="142" t="s">
        <v>42</v>
      </c>
      <c r="N9" s="142"/>
      <c r="O9" s="142" t="s">
        <v>43</v>
      </c>
      <c r="P9" s="142"/>
      <c r="Q9" s="142" t="s">
        <v>44</v>
      </c>
      <c r="R9" s="142"/>
      <c r="S9" s="142"/>
      <c r="T9" s="142"/>
      <c r="U9" s="140" t="s">
        <v>65</v>
      </c>
      <c r="V9" s="142"/>
      <c r="W9" s="196" t="s">
        <v>36</v>
      </c>
      <c r="X9" s="197"/>
      <c r="Y9" s="197"/>
      <c r="Z9" s="198"/>
      <c r="AA9" s="22"/>
      <c r="AB9" s="22"/>
      <c r="AC9" s="120"/>
    </row>
    <row r="10" spans="1:29" s="121" customFormat="1" ht="37.5" customHeight="1" x14ac:dyDescent="0.3">
      <c r="A10" s="83">
        <v>1</v>
      </c>
      <c r="B10" s="83"/>
      <c r="C10" s="83"/>
      <c r="D10" s="97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9"/>
      <c r="V10" s="22"/>
      <c r="W10" s="98"/>
      <c r="X10" s="98"/>
      <c r="Y10" s="123"/>
      <c r="Z10" s="125"/>
      <c r="AA10" s="22">
        <f>IF(Z10=D10,1,0)</f>
        <v>1</v>
      </c>
      <c r="AB10" s="22">
        <f>IF(Z10=0,0,1)</f>
        <v>0</v>
      </c>
      <c r="AC10" s="120" t="str">
        <f>IF(AA10+AB10=2,"Korrekt","")</f>
        <v/>
      </c>
    </row>
    <row r="11" spans="1:29" s="121" customFormat="1" ht="37.5" customHeight="1" x14ac:dyDescent="0.3">
      <c r="A11" s="83">
        <v>2</v>
      </c>
      <c r="B11" s="83"/>
      <c r="C11" s="83"/>
      <c r="D11" s="97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9"/>
      <c r="V11" s="22"/>
      <c r="W11" s="100"/>
      <c r="X11" s="100"/>
      <c r="Y11" s="124"/>
      <c r="Z11" s="126"/>
      <c r="AA11" s="22">
        <f t="shared" ref="AA11:AA45" si="13">IF(Z11=D11,1,0)</f>
        <v>1</v>
      </c>
      <c r="AB11" s="22">
        <f t="shared" ref="AB11:AB45" si="14">IF(Z11=0,0,1)</f>
        <v>0</v>
      </c>
      <c r="AC11" s="120" t="str">
        <f t="shared" ref="AC11:AC45" si="15">IF(AA11+AB11=2,"Korrekt","")</f>
        <v/>
      </c>
    </row>
    <row r="12" spans="1:29" s="121" customFormat="1" ht="37.5" customHeight="1" x14ac:dyDescent="0.3">
      <c r="A12" s="83">
        <v>3</v>
      </c>
      <c r="B12" s="83"/>
      <c r="C12" s="83"/>
      <c r="D12" s="97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9"/>
      <c r="V12" s="22"/>
      <c r="W12" s="100"/>
      <c r="X12" s="100"/>
      <c r="Y12" s="124"/>
      <c r="Z12" s="126"/>
      <c r="AA12" s="22">
        <f t="shared" si="13"/>
        <v>1</v>
      </c>
      <c r="AB12" s="22">
        <f t="shared" si="14"/>
        <v>0</v>
      </c>
      <c r="AC12" s="120" t="str">
        <f t="shared" si="15"/>
        <v/>
      </c>
    </row>
    <row r="13" spans="1:29" s="121" customFormat="1" ht="37.5" customHeight="1" x14ac:dyDescent="0.3">
      <c r="A13" s="83">
        <v>4</v>
      </c>
      <c r="B13" s="83"/>
      <c r="C13" s="83"/>
      <c r="D13" s="97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9"/>
      <c r="V13" s="22"/>
      <c r="W13" s="100"/>
      <c r="X13" s="100"/>
      <c r="Y13" s="124"/>
      <c r="Z13" s="126"/>
      <c r="AA13" s="22">
        <f t="shared" si="13"/>
        <v>1</v>
      </c>
      <c r="AB13" s="22">
        <f t="shared" si="14"/>
        <v>0</v>
      </c>
      <c r="AC13" s="120" t="str">
        <f t="shared" si="15"/>
        <v/>
      </c>
    </row>
    <row r="14" spans="1:29" s="121" customFormat="1" ht="37.5" customHeight="1" x14ac:dyDescent="0.3">
      <c r="A14" s="83">
        <v>5</v>
      </c>
      <c r="B14" s="83"/>
      <c r="C14" s="83"/>
      <c r="D14" s="97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9"/>
      <c r="V14" s="22"/>
      <c r="W14" s="100"/>
      <c r="X14" s="100"/>
      <c r="Y14" s="124"/>
      <c r="Z14" s="126"/>
      <c r="AA14" s="22">
        <f t="shared" si="13"/>
        <v>1</v>
      </c>
      <c r="AB14" s="22">
        <f t="shared" si="14"/>
        <v>0</v>
      </c>
      <c r="AC14" s="120" t="str">
        <f t="shared" si="15"/>
        <v/>
      </c>
    </row>
    <row r="15" spans="1:29" s="121" customFormat="1" ht="37.5" customHeight="1" x14ac:dyDescent="0.3">
      <c r="A15" s="83">
        <v>6</v>
      </c>
      <c r="B15" s="83"/>
      <c r="C15" s="83"/>
      <c r="D15" s="97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9"/>
      <c r="V15" s="22"/>
      <c r="W15" s="100"/>
      <c r="X15" s="100"/>
      <c r="Y15" s="124"/>
      <c r="Z15" s="126"/>
      <c r="AA15" s="22">
        <f t="shared" si="13"/>
        <v>1</v>
      </c>
      <c r="AB15" s="22">
        <f t="shared" si="14"/>
        <v>0</v>
      </c>
      <c r="AC15" s="120" t="str">
        <f t="shared" si="15"/>
        <v/>
      </c>
    </row>
    <row r="16" spans="1:29" s="121" customFormat="1" ht="37.5" customHeight="1" x14ac:dyDescent="0.3">
      <c r="A16" s="83">
        <v>7</v>
      </c>
      <c r="B16" s="83"/>
      <c r="C16" s="83"/>
      <c r="D16" s="97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9"/>
      <c r="V16" s="22"/>
      <c r="W16" s="100"/>
      <c r="X16" s="100"/>
      <c r="Y16" s="124"/>
      <c r="Z16" s="126"/>
      <c r="AA16" s="22">
        <f t="shared" si="13"/>
        <v>1</v>
      </c>
      <c r="AB16" s="22">
        <f t="shared" si="14"/>
        <v>0</v>
      </c>
      <c r="AC16" s="120" t="str">
        <f t="shared" si="15"/>
        <v/>
      </c>
    </row>
    <row r="17" spans="1:29" s="121" customFormat="1" ht="37.5" customHeight="1" x14ac:dyDescent="0.3">
      <c r="A17" s="83">
        <v>8</v>
      </c>
      <c r="B17" s="83"/>
      <c r="C17" s="83"/>
      <c r="D17" s="97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9"/>
      <c r="V17" s="22"/>
      <c r="W17" s="100"/>
      <c r="X17" s="100"/>
      <c r="Y17" s="124"/>
      <c r="Z17" s="126"/>
      <c r="AA17" s="22">
        <f t="shared" si="13"/>
        <v>1</v>
      </c>
      <c r="AB17" s="22">
        <f t="shared" si="14"/>
        <v>0</v>
      </c>
      <c r="AC17" s="120" t="str">
        <f t="shared" si="15"/>
        <v/>
      </c>
    </row>
    <row r="18" spans="1:29" s="121" customFormat="1" ht="37.5" customHeight="1" x14ac:dyDescent="0.3">
      <c r="A18" s="83">
        <v>9</v>
      </c>
      <c r="B18" s="83"/>
      <c r="C18" s="83"/>
      <c r="D18" s="97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9"/>
      <c r="V18" s="22"/>
      <c r="W18" s="100"/>
      <c r="X18" s="100"/>
      <c r="Y18" s="124"/>
      <c r="Z18" s="126"/>
      <c r="AA18" s="22">
        <f t="shared" si="13"/>
        <v>1</v>
      </c>
      <c r="AB18" s="22">
        <f t="shared" si="14"/>
        <v>0</v>
      </c>
      <c r="AC18" s="120" t="str">
        <f t="shared" si="15"/>
        <v/>
      </c>
    </row>
    <row r="19" spans="1:29" s="121" customFormat="1" ht="37.5" customHeight="1" x14ac:dyDescent="0.3">
      <c r="A19" s="83">
        <v>10</v>
      </c>
      <c r="B19" s="83"/>
      <c r="C19" s="83"/>
      <c r="D19" s="97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9"/>
      <c r="V19" s="22"/>
      <c r="W19" s="100"/>
      <c r="X19" s="100"/>
      <c r="Y19" s="124"/>
      <c r="Z19" s="126"/>
      <c r="AA19" s="22">
        <f t="shared" si="13"/>
        <v>1</v>
      </c>
      <c r="AB19" s="22">
        <f t="shared" si="14"/>
        <v>0</v>
      </c>
      <c r="AC19" s="120" t="str">
        <f t="shared" si="15"/>
        <v/>
      </c>
    </row>
    <row r="20" spans="1:29" s="121" customFormat="1" ht="37.5" customHeight="1" x14ac:dyDescent="0.3">
      <c r="A20" s="83">
        <v>11</v>
      </c>
      <c r="B20" s="83"/>
      <c r="C20" s="83"/>
      <c r="D20" s="97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9"/>
      <c r="V20" s="22"/>
      <c r="W20" s="100"/>
      <c r="X20" s="100"/>
      <c r="Y20" s="124"/>
      <c r="Z20" s="126"/>
      <c r="AA20" s="22">
        <f t="shared" si="13"/>
        <v>1</v>
      </c>
      <c r="AB20" s="22">
        <f t="shared" si="14"/>
        <v>0</v>
      </c>
      <c r="AC20" s="120" t="str">
        <f t="shared" si="15"/>
        <v/>
      </c>
    </row>
    <row r="21" spans="1:29" s="121" customFormat="1" ht="37.5" customHeight="1" x14ac:dyDescent="0.3">
      <c r="A21" s="83">
        <v>12</v>
      </c>
      <c r="B21" s="83"/>
      <c r="C21" s="83"/>
      <c r="D21" s="97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9"/>
      <c r="V21" s="22"/>
      <c r="W21" s="100"/>
      <c r="X21" s="100"/>
      <c r="Y21" s="124"/>
      <c r="Z21" s="126"/>
      <c r="AA21" s="22">
        <f t="shared" si="13"/>
        <v>1</v>
      </c>
      <c r="AB21" s="22">
        <f t="shared" si="14"/>
        <v>0</v>
      </c>
      <c r="AC21" s="120" t="str">
        <f t="shared" si="15"/>
        <v/>
      </c>
    </row>
    <row r="22" spans="1:29" s="121" customFormat="1" ht="37.5" customHeight="1" x14ac:dyDescent="0.3">
      <c r="A22" s="83">
        <v>13</v>
      </c>
      <c r="B22" s="83"/>
      <c r="C22" s="83"/>
      <c r="D22" s="97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9"/>
      <c r="V22" s="22"/>
      <c r="W22" s="100"/>
      <c r="X22" s="100"/>
      <c r="Y22" s="124"/>
      <c r="Z22" s="126"/>
      <c r="AA22" s="22">
        <f t="shared" si="13"/>
        <v>1</v>
      </c>
      <c r="AB22" s="22">
        <f t="shared" si="14"/>
        <v>0</v>
      </c>
      <c r="AC22" s="120" t="str">
        <f t="shared" si="15"/>
        <v/>
      </c>
    </row>
    <row r="23" spans="1:29" s="121" customFormat="1" ht="37.5" customHeight="1" x14ac:dyDescent="0.3">
      <c r="A23" s="83">
        <v>14</v>
      </c>
      <c r="B23" s="83"/>
      <c r="C23" s="83"/>
      <c r="D23" s="97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9"/>
      <c r="V23" s="22"/>
      <c r="W23" s="100"/>
      <c r="X23" s="100"/>
      <c r="Y23" s="124"/>
      <c r="Z23" s="126"/>
      <c r="AA23" s="22">
        <f t="shared" si="13"/>
        <v>1</v>
      </c>
      <c r="AB23" s="22">
        <f t="shared" si="14"/>
        <v>0</v>
      </c>
      <c r="AC23" s="120" t="str">
        <f t="shared" si="15"/>
        <v/>
      </c>
    </row>
    <row r="24" spans="1:29" s="121" customFormat="1" ht="37.5" customHeight="1" x14ac:dyDescent="0.3">
      <c r="A24" s="83">
        <v>15</v>
      </c>
      <c r="B24" s="83"/>
      <c r="C24" s="83"/>
      <c r="D24" s="97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9"/>
      <c r="V24" s="22"/>
      <c r="W24" s="100"/>
      <c r="X24" s="100"/>
      <c r="Y24" s="124"/>
      <c r="Z24" s="126"/>
      <c r="AA24" s="22">
        <f t="shared" si="13"/>
        <v>1</v>
      </c>
      <c r="AB24" s="22">
        <f t="shared" si="14"/>
        <v>0</v>
      </c>
      <c r="AC24" s="120" t="str">
        <f t="shared" si="15"/>
        <v/>
      </c>
    </row>
    <row r="25" spans="1:29" s="121" customFormat="1" ht="37.5" customHeight="1" x14ac:dyDescent="0.3">
      <c r="A25" s="83">
        <v>16</v>
      </c>
      <c r="B25" s="83"/>
      <c r="C25" s="83"/>
      <c r="D25" s="97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9"/>
      <c r="V25" s="22"/>
      <c r="W25" s="100"/>
      <c r="X25" s="100"/>
      <c r="Y25" s="124"/>
      <c r="Z25" s="126"/>
      <c r="AA25" s="22">
        <f t="shared" si="13"/>
        <v>1</v>
      </c>
      <c r="AB25" s="22">
        <f t="shared" si="14"/>
        <v>0</v>
      </c>
      <c r="AC25" s="120" t="str">
        <f t="shared" si="15"/>
        <v/>
      </c>
    </row>
    <row r="26" spans="1:29" s="121" customFormat="1" ht="37.5" customHeight="1" x14ac:dyDescent="0.3">
      <c r="A26" s="83">
        <v>17</v>
      </c>
      <c r="B26" s="83"/>
      <c r="C26" s="83"/>
      <c r="D26" s="97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9"/>
      <c r="V26" s="22"/>
      <c r="W26" s="100"/>
      <c r="X26" s="100"/>
      <c r="Y26" s="124"/>
      <c r="Z26" s="126"/>
      <c r="AA26" s="22">
        <f t="shared" si="13"/>
        <v>1</v>
      </c>
      <c r="AB26" s="22">
        <f t="shared" si="14"/>
        <v>0</v>
      </c>
      <c r="AC26" s="120" t="str">
        <f t="shared" si="15"/>
        <v/>
      </c>
    </row>
    <row r="27" spans="1:29" s="121" customFormat="1" ht="37.5" customHeight="1" x14ac:dyDescent="0.3">
      <c r="A27" s="83">
        <v>18</v>
      </c>
      <c r="B27" s="83"/>
      <c r="C27" s="83"/>
      <c r="D27" s="97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9"/>
      <c r="V27" s="22"/>
      <c r="W27" s="100"/>
      <c r="X27" s="100"/>
      <c r="Y27" s="124"/>
      <c r="Z27" s="126"/>
      <c r="AA27" s="22">
        <f t="shared" si="13"/>
        <v>1</v>
      </c>
      <c r="AB27" s="22">
        <f t="shared" si="14"/>
        <v>0</v>
      </c>
      <c r="AC27" s="120" t="str">
        <f t="shared" si="15"/>
        <v/>
      </c>
    </row>
    <row r="28" spans="1:29" s="121" customFormat="1" ht="37.5" customHeight="1" x14ac:dyDescent="0.3">
      <c r="A28" s="83">
        <v>19</v>
      </c>
      <c r="B28" s="83"/>
      <c r="C28" s="83"/>
      <c r="D28" s="97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9"/>
      <c r="V28" s="22"/>
      <c r="W28" s="100"/>
      <c r="X28" s="100"/>
      <c r="Y28" s="124"/>
      <c r="Z28" s="126"/>
      <c r="AA28" s="22">
        <f t="shared" si="13"/>
        <v>1</v>
      </c>
      <c r="AB28" s="22">
        <f t="shared" si="14"/>
        <v>0</v>
      </c>
      <c r="AC28" s="120" t="str">
        <f t="shared" si="15"/>
        <v/>
      </c>
    </row>
    <row r="29" spans="1:29" s="121" customFormat="1" ht="37.5" customHeight="1" x14ac:dyDescent="0.3">
      <c r="A29" s="83">
        <v>20</v>
      </c>
      <c r="B29" s="83"/>
      <c r="C29" s="83"/>
      <c r="D29" s="97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9"/>
      <c r="V29" s="22"/>
      <c r="W29" s="100"/>
      <c r="X29" s="100"/>
      <c r="Y29" s="124"/>
      <c r="Z29" s="126"/>
      <c r="AA29" s="22">
        <f t="shared" si="13"/>
        <v>1</v>
      </c>
      <c r="AB29" s="22">
        <f t="shared" si="14"/>
        <v>0</v>
      </c>
      <c r="AC29" s="120" t="str">
        <f t="shared" si="15"/>
        <v/>
      </c>
    </row>
    <row r="30" spans="1:29" s="121" customFormat="1" ht="37.5" customHeight="1" x14ac:dyDescent="0.3">
      <c r="A30" s="83">
        <v>21</v>
      </c>
      <c r="B30" s="83"/>
      <c r="C30" s="83"/>
      <c r="D30" s="97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9"/>
      <c r="V30" s="22"/>
      <c r="W30" s="100"/>
      <c r="X30" s="100"/>
      <c r="Y30" s="124"/>
      <c r="Z30" s="126"/>
      <c r="AA30" s="22">
        <f t="shared" si="13"/>
        <v>1</v>
      </c>
      <c r="AB30" s="22">
        <f t="shared" si="14"/>
        <v>0</v>
      </c>
      <c r="AC30" s="120" t="str">
        <f t="shared" si="15"/>
        <v/>
      </c>
    </row>
    <row r="31" spans="1:29" s="121" customFormat="1" ht="37.5" customHeight="1" x14ac:dyDescent="0.3">
      <c r="A31" s="83">
        <v>22</v>
      </c>
      <c r="B31" s="83"/>
      <c r="C31" s="83"/>
      <c r="D31" s="97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9"/>
      <c r="V31" s="22"/>
      <c r="W31" s="100"/>
      <c r="X31" s="100"/>
      <c r="Y31" s="124"/>
      <c r="Z31" s="126"/>
      <c r="AA31" s="22">
        <f t="shared" si="13"/>
        <v>1</v>
      </c>
      <c r="AB31" s="22">
        <f t="shared" si="14"/>
        <v>0</v>
      </c>
      <c r="AC31" s="120" t="str">
        <f t="shared" si="15"/>
        <v/>
      </c>
    </row>
    <row r="32" spans="1:29" s="121" customFormat="1" ht="37.5" customHeight="1" x14ac:dyDescent="0.3">
      <c r="A32" s="83">
        <v>23</v>
      </c>
      <c r="B32" s="83"/>
      <c r="C32" s="83"/>
      <c r="D32" s="97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9"/>
      <c r="V32" s="22"/>
      <c r="W32" s="100"/>
      <c r="X32" s="100"/>
      <c r="Y32" s="124"/>
      <c r="Z32" s="126"/>
      <c r="AA32" s="22">
        <f t="shared" si="13"/>
        <v>1</v>
      </c>
      <c r="AB32" s="22">
        <f t="shared" si="14"/>
        <v>0</v>
      </c>
      <c r="AC32" s="120" t="str">
        <f t="shared" si="15"/>
        <v/>
      </c>
    </row>
    <row r="33" spans="1:29" s="121" customFormat="1" ht="37.5" customHeight="1" x14ac:dyDescent="0.3">
      <c r="A33" s="83">
        <v>24</v>
      </c>
      <c r="B33" s="83"/>
      <c r="C33" s="83"/>
      <c r="D33" s="97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9"/>
      <c r="V33" s="22"/>
      <c r="W33" s="100"/>
      <c r="X33" s="100"/>
      <c r="Y33" s="124"/>
      <c r="Z33" s="126"/>
      <c r="AA33" s="22">
        <f t="shared" si="13"/>
        <v>1</v>
      </c>
      <c r="AB33" s="22">
        <f t="shared" si="14"/>
        <v>0</v>
      </c>
      <c r="AC33" s="120" t="str">
        <f t="shared" si="15"/>
        <v/>
      </c>
    </row>
    <row r="34" spans="1:29" s="121" customFormat="1" ht="37.5" customHeight="1" x14ac:dyDescent="0.3">
      <c r="A34" s="83">
        <v>25</v>
      </c>
      <c r="B34" s="83"/>
      <c r="C34" s="83"/>
      <c r="D34" s="97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9"/>
      <c r="V34" s="22"/>
      <c r="W34" s="100"/>
      <c r="X34" s="100"/>
      <c r="Y34" s="124"/>
      <c r="Z34" s="126"/>
      <c r="AA34" s="22">
        <f t="shared" si="13"/>
        <v>1</v>
      </c>
      <c r="AB34" s="22">
        <f t="shared" si="14"/>
        <v>0</v>
      </c>
      <c r="AC34" s="120" t="str">
        <f t="shared" si="15"/>
        <v/>
      </c>
    </row>
    <row r="35" spans="1:29" s="121" customFormat="1" ht="37.5" customHeight="1" x14ac:dyDescent="0.3">
      <c r="A35" s="83">
        <v>26</v>
      </c>
      <c r="B35" s="83"/>
      <c r="C35" s="83"/>
      <c r="D35" s="97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9"/>
      <c r="V35" s="22"/>
      <c r="W35" s="100"/>
      <c r="X35" s="100"/>
      <c r="Y35" s="124"/>
      <c r="Z35" s="126"/>
      <c r="AA35" s="22">
        <f t="shared" si="13"/>
        <v>1</v>
      </c>
      <c r="AB35" s="22">
        <f t="shared" si="14"/>
        <v>0</v>
      </c>
      <c r="AC35" s="120" t="str">
        <f t="shared" si="15"/>
        <v/>
      </c>
    </row>
    <row r="36" spans="1:29" s="121" customFormat="1" ht="37.5" customHeight="1" x14ac:dyDescent="0.3">
      <c r="A36" s="83">
        <v>27</v>
      </c>
      <c r="B36" s="83"/>
      <c r="C36" s="83"/>
      <c r="D36" s="97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9"/>
      <c r="V36" s="22"/>
      <c r="W36" s="100"/>
      <c r="X36" s="100"/>
      <c r="Y36" s="124"/>
      <c r="Z36" s="126"/>
      <c r="AA36" s="22">
        <f t="shared" si="13"/>
        <v>1</v>
      </c>
      <c r="AB36" s="22">
        <f t="shared" si="14"/>
        <v>0</v>
      </c>
      <c r="AC36" s="120" t="str">
        <f t="shared" si="15"/>
        <v/>
      </c>
    </row>
    <row r="37" spans="1:29" s="121" customFormat="1" ht="37.5" customHeight="1" x14ac:dyDescent="0.3">
      <c r="A37" s="83">
        <v>28</v>
      </c>
      <c r="B37" s="83"/>
      <c r="C37" s="83"/>
      <c r="D37" s="97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9"/>
      <c r="V37" s="22"/>
      <c r="W37" s="100"/>
      <c r="X37" s="100"/>
      <c r="Y37" s="124"/>
      <c r="Z37" s="126"/>
      <c r="AA37" s="22">
        <f t="shared" si="13"/>
        <v>1</v>
      </c>
      <c r="AB37" s="22">
        <f t="shared" si="14"/>
        <v>0</v>
      </c>
      <c r="AC37" s="120" t="str">
        <f t="shared" si="15"/>
        <v/>
      </c>
    </row>
    <row r="38" spans="1:29" s="121" customFormat="1" ht="37.5" customHeight="1" x14ac:dyDescent="0.3">
      <c r="A38" s="83">
        <v>29</v>
      </c>
      <c r="B38" s="83"/>
      <c r="C38" s="83"/>
      <c r="D38" s="97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9"/>
      <c r="V38" s="22"/>
      <c r="W38" s="100"/>
      <c r="X38" s="100"/>
      <c r="Y38" s="124"/>
      <c r="Z38" s="126"/>
      <c r="AA38" s="22">
        <f t="shared" si="13"/>
        <v>1</v>
      </c>
      <c r="AB38" s="22">
        <f t="shared" si="14"/>
        <v>0</v>
      </c>
      <c r="AC38" s="120" t="str">
        <f t="shared" si="15"/>
        <v/>
      </c>
    </row>
    <row r="39" spans="1:29" s="121" customFormat="1" ht="37.5" customHeight="1" x14ac:dyDescent="0.3">
      <c r="A39" s="83">
        <v>30</v>
      </c>
      <c r="B39" s="83"/>
      <c r="C39" s="83"/>
      <c r="D39" s="97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9"/>
      <c r="V39" s="22"/>
      <c r="W39" s="100"/>
      <c r="X39" s="100"/>
      <c r="Y39" s="124"/>
      <c r="Z39" s="126"/>
      <c r="AA39" s="22">
        <f t="shared" si="13"/>
        <v>1</v>
      </c>
      <c r="AB39" s="22">
        <f t="shared" si="14"/>
        <v>0</v>
      </c>
      <c r="AC39" s="120" t="str">
        <f t="shared" si="15"/>
        <v/>
      </c>
    </row>
    <row r="40" spans="1:29" s="121" customFormat="1" ht="37.5" customHeight="1" x14ac:dyDescent="0.3">
      <c r="A40" s="83">
        <v>31</v>
      </c>
      <c r="B40" s="83"/>
      <c r="C40" s="83"/>
      <c r="D40" s="97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9"/>
      <c r="V40" s="22"/>
      <c r="W40" s="100"/>
      <c r="X40" s="100"/>
      <c r="Y40" s="124"/>
      <c r="Z40" s="126"/>
      <c r="AA40" s="22">
        <f t="shared" si="13"/>
        <v>1</v>
      </c>
      <c r="AB40" s="22">
        <f t="shared" si="14"/>
        <v>0</v>
      </c>
      <c r="AC40" s="120" t="str">
        <f t="shared" si="15"/>
        <v/>
      </c>
    </row>
    <row r="41" spans="1:29" s="121" customFormat="1" ht="37.5" customHeight="1" x14ac:dyDescent="0.3">
      <c r="A41" s="83">
        <v>32</v>
      </c>
      <c r="B41" s="83"/>
      <c r="C41" s="83"/>
      <c r="D41" s="97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9"/>
      <c r="V41" s="22"/>
      <c r="W41" s="100"/>
      <c r="X41" s="100"/>
      <c r="Y41" s="124"/>
      <c r="Z41" s="126"/>
      <c r="AA41" s="22">
        <f t="shared" si="13"/>
        <v>1</v>
      </c>
      <c r="AB41" s="22">
        <f t="shared" si="14"/>
        <v>0</v>
      </c>
      <c r="AC41" s="120" t="str">
        <f t="shared" si="15"/>
        <v/>
      </c>
    </row>
    <row r="42" spans="1:29" s="121" customFormat="1" ht="37.5" customHeight="1" x14ac:dyDescent="0.3">
      <c r="A42" s="83">
        <v>33</v>
      </c>
      <c r="B42" s="83"/>
      <c r="C42" s="83"/>
      <c r="D42" s="97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9"/>
      <c r="V42" s="22"/>
      <c r="W42" s="100"/>
      <c r="X42" s="100"/>
      <c r="Y42" s="124"/>
      <c r="Z42" s="126"/>
      <c r="AA42" s="22">
        <f t="shared" si="13"/>
        <v>1</v>
      </c>
      <c r="AB42" s="22">
        <f t="shared" si="14"/>
        <v>0</v>
      </c>
      <c r="AC42" s="120" t="str">
        <f t="shared" si="15"/>
        <v/>
      </c>
    </row>
    <row r="43" spans="1:29" s="121" customFormat="1" ht="37.5" customHeight="1" x14ac:dyDescent="0.3">
      <c r="A43" s="83">
        <v>34</v>
      </c>
      <c r="B43" s="83"/>
      <c r="C43" s="83"/>
      <c r="D43" s="97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9"/>
      <c r="V43" s="22"/>
      <c r="W43" s="100"/>
      <c r="X43" s="100"/>
      <c r="Y43" s="124"/>
      <c r="Z43" s="126"/>
      <c r="AA43" s="22">
        <f t="shared" si="13"/>
        <v>1</v>
      </c>
      <c r="AB43" s="22">
        <f t="shared" si="14"/>
        <v>0</v>
      </c>
      <c r="AC43" s="120" t="str">
        <f t="shared" si="15"/>
        <v/>
      </c>
    </row>
    <row r="44" spans="1:29" s="121" customFormat="1" ht="37.5" customHeight="1" x14ac:dyDescent="0.3">
      <c r="A44" s="83">
        <v>35</v>
      </c>
      <c r="B44" s="83"/>
      <c r="C44" s="83"/>
      <c r="D44" s="97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9"/>
      <c r="V44" s="22"/>
      <c r="W44" s="100"/>
      <c r="X44" s="100"/>
      <c r="Y44" s="124"/>
      <c r="Z44" s="126"/>
      <c r="AA44" s="22">
        <f t="shared" si="13"/>
        <v>1</v>
      </c>
      <c r="AB44" s="22">
        <f t="shared" si="14"/>
        <v>0</v>
      </c>
      <c r="AC44" s="120" t="str">
        <f t="shared" si="15"/>
        <v/>
      </c>
    </row>
    <row r="45" spans="1:29" s="121" customFormat="1" ht="37.5" customHeight="1" thickBot="1" x14ac:dyDescent="0.35">
      <c r="A45" s="83">
        <v>36</v>
      </c>
      <c r="B45" s="83"/>
      <c r="C45" s="83"/>
      <c r="D45" s="97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9"/>
      <c r="V45" s="22"/>
      <c r="W45" s="100"/>
      <c r="X45" s="100"/>
      <c r="Y45" s="124"/>
      <c r="Z45" s="127"/>
      <c r="AA45" s="22">
        <f t="shared" si="13"/>
        <v>1</v>
      </c>
      <c r="AB45" s="22">
        <f t="shared" si="14"/>
        <v>0</v>
      </c>
      <c r="AC45" s="120" t="str">
        <f t="shared" si="15"/>
        <v/>
      </c>
    </row>
    <row r="46" spans="1:29" s="121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20"/>
    </row>
    <row r="47" spans="1:29" s="121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20"/>
    </row>
    <row r="48" spans="1:29" s="121" customFormat="1" ht="15" customHeight="1" x14ac:dyDescent="0.3">
      <c r="A48" s="22"/>
      <c r="B48" s="121" t="s">
        <v>63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20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20"/>
      <c r="AD49" s="121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20"/>
      <c r="AD50" s="121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20"/>
      <c r="AD51" s="121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20"/>
      <c r="AD52" s="121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9" style="1" bestFit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18" customHeight="1" x14ac:dyDescent="0.4">
      <c r="A2" s="206" t="s">
        <v>119</v>
      </c>
      <c r="B2" s="97" t="str">
        <f>VLOOKUP(A2,'Wettkampf 1'!$B$10:$C$45,2,FALSE)</f>
        <v>Lahn II</v>
      </c>
      <c r="C2" s="9">
        <f>VLOOKUP(A2,'Wettkampf 1'!$B$10:$D$45,3,FALSE)</f>
        <v>304.10000000000002</v>
      </c>
      <c r="D2" s="9">
        <f>VLOOKUP($A2,'2'!$B$10:$D$45,3,FALSE)</f>
        <v>313.2</v>
      </c>
      <c r="E2" s="9">
        <f>VLOOKUP($A2,'3'!$B$10:$D$45,3,FALSE)</f>
        <v>318.8</v>
      </c>
      <c r="F2" s="9">
        <f>VLOOKUP($A2,'4'!$B$10:$D$45,3,FALSE)</f>
        <v>313.5</v>
      </c>
      <c r="G2" s="9">
        <f>VLOOKUP($A2,'5'!$B$10:$D$45,3,FALSE)</f>
        <v>313.39999999999998</v>
      </c>
      <c r="H2" s="9">
        <f>VLOOKUP($A2,'6'!$B$10:$D$45,3,FALSE)</f>
        <v>316.7</v>
      </c>
      <c r="I2" s="9">
        <f>K2/J2</f>
        <v>313.28333333333336</v>
      </c>
      <c r="J2" s="9">
        <f>VLOOKUP(A2,Formelhilfe!$A$9:$H$44,8,FALSE)</f>
        <v>6</v>
      </c>
      <c r="K2" s="10">
        <f>SUM(C2:H2)</f>
        <v>1879.7</v>
      </c>
      <c r="L2" s="9">
        <f>VLOOKUP($A2,'7'!$B$10:$D$45,3,FALSE)</f>
        <v>314.60000000000002</v>
      </c>
      <c r="M2" s="9">
        <f>VLOOKUP($A2,'8'!$B$10:$D$45,3,FALSE)</f>
        <v>312.89999999999998</v>
      </c>
      <c r="N2" s="9">
        <f>VLOOKUP($A2,'9'!$B$10:$D$45,3,FALSE)</f>
        <v>312.5</v>
      </c>
      <c r="O2" s="9">
        <f>VLOOKUP($A2,'10'!$B$10:$D$45,3,FALSE)</f>
        <v>313.7</v>
      </c>
      <c r="P2" s="9">
        <f>VLOOKUP($A2,'11'!$B$10:$D$45,3,FALSE)</f>
        <v>313.60000000000002</v>
      </c>
      <c r="Q2" s="9">
        <f>VLOOKUP($A2,'12'!$B$10:$D$45,3,FALSE)</f>
        <v>318.10000000000002</v>
      </c>
      <c r="R2" s="10">
        <f>T2/S2</f>
        <v>314.23333333333335</v>
      </c>
      <c r="S2" s="9">
        <f>VLOOKUP(A2,Formelhilfe!$A$9:$O$44,15,FALSE)</f>
        <v>6</v>
      </c>
      <c r="T2" s="10">
        <f>SUM(L2:Q2)</f>
        <v>1885.4</v>
      </c>
      <c r="U2" s="10">
        <f>W2/V2</f>
        <v>313.75833333333333</v>
      </c>
      <c r="V2" s="9">
        <f>VLOOKUP(A2,Formelhilfe!$A$9:$P$44,16,FALSE)</f>
        <v>12</v>
      </c>
      <c r="W2" s="11">
        <f>SUM(C2:H2,L2:Q2)</f>
        <v>3765.1</v>
      </c>
    </row>
    <row r="3" spans="1:23" ht="18" customHeight="1" x14ac:dyDescent="0.4">
      <c r="A3" s="206" t="s">
        <v>118</v>
      </c>
      <c r="B3" s="97" t="str">
        <f>VLOOKUP(A3,'Wettkampf 1'!$B$10:$C$45,2,FALSE)</f>
        <v>Breddenberg I</v>
      </c>
      <c r="C3" s="9">
        <f>VLOOKUP(A3,'Wettkampf 1'!$B$10:$D$45,3,FALSE)</f>
        <v>311</v>
      </c>
      <c r="D3" s="9">
        <f>VLOOKUP($A3,'2'!$B$10:$D$45,3,FALSE)</f>
        <v>314.5</v>
      </c>
      <c r="E3" s="9">
        <f>VLOOKUP($A3,'3'!$B$10:$D$45,3,FALSE)</f>
        <v>308.39999999999998</v>
      </c>
      <c r="F3" s="9">
        <f>VLOOKUP($A3,'4'!$B$10:$D$45,3,FALSE)</f>
        <v>312.3</v>
      </c>
      <c r="G3" s="9">
        <f>VLOOKUP($A3,'5'!$B$10:$D$45,3,FALSE)</f>
        <v>314.10000000000002</v>
      </c>
      <c r="H3" s="9">
        <f>VLOOKUP($A3,'6'!$B$10:$D$45,3,FALSE)</f>
        <v>313.7</v>
      </c>
      <c r="I3" s="9">
        <f>K3/J3</f>
        <v>312.33333333333337</v>
      </c>
      <c r="J3" s="9">
        <f>VLOOKUP(A3,Formelhilfe!$A$9:$H$44,8,FALSE)</f>
        <v>6</v>
      </c>
      <c r="K3" s="10">
        <f>SUM(C3:H3)</f>
        <v>1874.0000000000002</v>
      </c>
      <c r="L3" s="9">
        <f>VLOOKUP($A3,'7'!$B$10:$D$45,3,FALSE)</f>
        <v>308.5</v>
      </c>
      <c r="M3" s="9">
        <f>VLOOKUP($A3,'8'!$B$10:$D$45,3,FALSE)</f>
        <v>311</v>
      </c>
      <c r="N3" s="9">
        <f>VLOOKUP($A3,'9'!$B$10:$D$45,3,FALSE)</f>
        <v>308.39999999999998</v>
      </c>
      <c r="O3" s="9">
        <f>VLOOKUP($A3,'10'!$B$10:$D$45,3,FALSE)</f>
        <v>313.89999999999998</v>
      </c>
      <c r="P3" s="9">
        <f>VLOOKUP($A3,'11'!$B$10:$D$45,3,FALSE)</f>
        <v>314.10000000000002</v>
      </c>
      <c r="Q3" s="9">
        <f>VLOOKUP($A3,'12'!$B$10:$D$45,3,FALSE)</f>
        <v>314.89999999999998</v>
      </c>
      <c r="R3" s="10">
        <f>T3/S3</f>
        <v>311.8</v>
      </c>
      <c r="S3" s="9">
        <f>VLOOKUP(A3,Formelhilfe!$A$9:$O$44,15,FALSE)</f>
        <v>6</v>
      </c>
      <c r="T3" s="10">
        <f>SUM(L3:Q3)</f>
        <v>1870.8000000000002</v>
      </c>
      <c r="U3" s="10">
        <f>W3/V3</f>
        <v>312.06666666666666</v>
      </c>
      <c r="V3" s="9">
        <f>VLOOKUP(A3,Formelhilfe!$A$9:$P$44,16,FALSE)</f>
        <v>12</v>
      </c>
      <c r="W3" s="11">
        <f>SUM(C3:H3,L3:Q3)</f>
        <v>3744.8</v>
      </c>
    </row>
    <row r="4" spans="1:23" ht="18" customHeight="1" x14ac:dyDescent="0.4">
      <c r="A4" s="206" t="s">
        <v>92</v>
      </c>
      <c r="B4" s="97" t="str">
        <f>VLOOKUP(A4,'Wettkampf 1'!$B$10:$C$45,2,FALSE)</f>
        <v>Börgerwald I</v>
      </c>
      <c r="C4" s="9">
        <f>VLOOKUP(A4,'Wettkampf 1'!$B$10:$D$45,3,FALSE)</f>
        <v>313.10000000000002</v>
      </c>
      <c r="D4" s="9">
        <f>VLOOKUP($A4,'2'!$B$10:$D$45,3,FALSE)</f>
        <v>309.3</v>
      </c>
      <c r="E4" s="9">
        <f>VLOOKUP($A4,'3'!$B$10:$D$45,3,FALSE)</f>
        <v>311</v>
      </c>
      <c r="F4" s="9">
        <f>VLOOKUP($A4,'4'!$B$10:$D$45,3,FALSE)</f>
        <v>314.2</v>
      </c>
      <c r="G4" s="9">
        <f>VLOOKUP($A4,'5'!$B$10:$D$45,3,FALSE)</f>
        <v>309.60000000000002</v>
      </c>
      <c r="H4" s="9">
        <f>VLOOKUP($A4,'6'!$B$10:$D$45,3,FALSE)</f>
        <v>314.8</v>
      </c>
      <c r="I4" s="9">
        <f>K4/J4</f>
        <v>312.00000000000006</v>
      </c>
      <c r="J4" s="9">
        <f>VLOOKUP(A4,Formelhilfe!$A$9:$H$44,8,FALSE)</f>
        <v>6</v>
      </c>
      <c r="K4" s="10">
        <f>SUM(C4:H4)</f>
        <v>1872.0000000000002</v>
      </c>
      <c r="L4" s="9">
        <f>VLOOKUP($A4,'7'!$B$10:$D$45,3,FALSE)</f>
        <v>312.60000000000002</v>
      </c>
      <c r="M4" s="9">
        <f>VLOOKUP($A4,'8'!$B$10:$D$45,3,FALSE)</f>
        <v>310.7</v>
      </c>
      <c r="N4" s="9">
        <f>VLOOKUP($A4,'9'!$B$10:$D$45,3,FALSE)</f>
        <v>309.2</v>
      </c>
      <c r="O4" s="9">
        <f>VLOOKUP($A4,'10'!$B$10:$D$45,3,FALSE)</f>
        <v>308.8</v>
      </c>
      <c r="P4" s="9">
        <f>VLOOKUP($A4,'11'!$B$10:$D$45,3,FALSE)</f>
        <v>309.10000000000002</v>
      </c>
      <c r="Q4" s="9">
        <f>VLOOKUP($A4,'12'!$B$10:$D$45,3,FALSE)</f>
        <v>316.7</v>
      </c>
      <c r="R4" s="10">
        <f>T4/S4</f>
        <v>311.18333333333334</v>
      </c>
      <c r="S4" s="9">
        <f>VLOOKUP(A4,Formelhilfe!$A$9:$O$44,15,FALSE)</f>
        <v>6</v>
      </c>
      <c r="T4" s="10">
        <f>SUM(L4:Q4)</f>
        <v>1867.1000000000001</v>
      </c>
      <c r="U4" s="10">
        <f>W4/V4</f>
        <v>311.59166666666664</v>
      </c>
      <c r="V4" s="9">
        <f>VLOOKUP(A4,Formelhilfe!$A$9:$P$44,16,FALSE)</f>
        <v>12</v>
      </c>
      <c r="W4" s="11">
        <f>SUM(C4:H4,L4:Q4)</f>
        <v>3739.1</v>
      </c>
    </row>
    <row r="5" spans="1:23" ht="18" customHeight="1" x14ac:dyDescent="0.4">
      <c r="A5" s="206" t="s">
        <v>122</v>
      </c>
      <c r="B5" s="97" t="str">
        <f>VLOOKUP(A5,'Wettkampf 1'!$B$10:$C$45,2,FALSE)</f>
        <v>Lahn II</v>
      </c>
      <c r="C5" s="9">
        <f>VLOOKUP(A5,'Wettkampf 1'!$B$10:$D$45,3,FALSE)</f>
        <v>313</v>
      </c>
      <c r="D5" s="9">
        <f>VLOOKUP($A5,'2'!$B$10:$D$45,3,FALSE)</f>
        <v>310.8</v>
      </c>
      <c r="E5" s="9">
        <f>VLOOKUP($A5,'3'!$B$10:$D$45,3,FALSE)</f>
        <v>311.39999999999998</v>
      </c>
      <c r="F5" s="9">
        <f>VLOOKUP($A5,'4'!$B$10:$D$45,3,FALSE)</f>
        <v>307.60000000000002</v>
      </c>
      <c r="G5" s="9">
        <f>VLOOKUP($A5,'5'!$B$10:$D$45,3,FALSE)</f>
        <v>310.8</v>
      </c>
      <c r="H5" s="9">
        <f>VLOOKUP($A5,'6'!$B$10:$D$45,3,FALSE)</f>
        <v>308.2</v>
      </c>
      <c r="I5" s="9">
        <f>K5/J5</f>
        <v>310.3</v>
      </c>
      <c r="J5" s="9">
        <f>VLOOKUP(A5,Formelhilfe!$A$9:$H$44,8,FALSE)</f>
        <v>6</v>
      </c>
      <c r="K5" s="10">
        <f>SUM(C5:H5)</f>
        <v>1861.8</v>
      </c>
      <c r="L5" s="9">
        <f>VLOOKUP($A5,'7'!$B$10:$D$45,3,FALSE)</f>
        <v>312.7</v>
      </c>
      <c r="M5" s="9">
        <f>VLOOKUP($A5,'8'!$B$10:$D$45,3,FALSE)</f>
        <v>313.39999999999998</v>
      </c>
      <c r="N5" s="9">
        <f>VLOOKUP($A5,'9'!$B$10:$D$45,3,FALSE)</f>
        <v>311.8</v>
      </c>
      <c r="O5" s="9">
        <f>VLOOKUP($A5,'10'!$B$10:$D$45,3,FALSE)</f>
        <v>315</v>
      </c>
      <c r="P5" s="9">
        <f>VLOOKUP($A5,'11'!$B$10:$D$45,3,FALSE)</f>
        <v>313</v>
      </c>
      <c r="Q5" s="9">
        <f>VLOOKUP($A5,'12'!$B$10:$D$45,3,FALSE)</f>
        <v>311.2</v>
      </c>
      <c r="R5" s="10">
        <f>T5/S5</f>
        <v>312.84999999999997</v>
      </c>
      <c r="S5" s="9">
        <f>VLOOKUP(A5,Formelhilfe!$A$9:$O$44,15,FALSE)</f>
        <v>6</v>
      </c>
      <c r="T5" s="10">
        <f>SUM(L5:Q5)</f>
        <v>1877.1</v>
      </c>
      <c r="U5" s="10">
        <f>W5/V5</f>
        <v>311.57499999999999</v>
      </c>
      <c r="V5" s="9">
        <f>VLOOKUP(A5,Formelhilfe!$A$9:$P$44,16,FALSE)</f>
        <v>12</v>
      </c>
      <c r="W5" s="11">
        <f>SUM(C5:H5,L5:Q5)</f>
        <v>3738.9</v>
      </c>
    </row>
    <row r="6" spans="1:23" ht="18" customHeight="1" x14ac:dyDescent="0.4">
      <c r="A6" s="206" t="s">
        <v>98</v>
      </c>
      <c r="B6" s="97" t="str">
        <f>VLOOKUP(A6,'Wettkampf 1'!$B$10:$C$45,2,FALSE)</f>
        <v>Breddenberg II</v>
      </c>
      <c r="C6" s="9">
        <f>VLOOKUP(A6,'Wettkampf 1'!$B$10:$D$45,3,FALSE)</f>
        <v>309.60000000000002</v>
      </c>
      <c r="D6" s="9">
        <f>VLOOKUP($A6,'2'!$B$10:$D$45,3,FALSE)</f>
        <v>310.89999999999998</v>
      </c>
      <c r="E6" s="9">
        <f>VLOOKUP($A6,'3'!$B$10:$D$45,3,FALSE)</f>
        <v>310</v>
      </c>
      <c r="F6" s="9">
        <f>VLOOKUP($A6,'4'!$B$10:$D$45,3,FALSE)</f>
        <v>311</v>
      </c>
      <c r="G6" s="9">
        <f>VLOOKUP($A6,'5'!$B$10:$D$45,3,FALSE)</f>
        <v>314.7</v>
      </c>
      <c r="H6" s="9">
        <f>VLOOKUP($A6,'6'!$B$10:$D$45,3,FALSE)</f>
        <v>312</v>
      </c>
      <c r="I6" s="9">
        <f>K6/J6</f>
        <v>311.36666666666667</v>
      </c>
      <c r="J6" s="9">
        <f>VLOOKUP(A6,Formelhilfe!$A$9:$H$44,8,FALSE)</f>
        <v>6</v>
      </c>
      <c r="K6" s="10">
        <f>SUM(C6:H6)</f>
        <v>1868.2</v>
      </c>
      <c r="L6" s="9">
        <f>VLOOKUP($A6,'7'!$B$10:$D$45,3,FALSE)</f>
        <v>311.5</v>
      </c>
      <c r="M6" s="9">
        <f>VLOOKUP($A6,'8'!$B$10:$D$45,3,FALSE)</f>
        <v>312.2</v>
      </c>
      <c r="N6" s="9">
        <f>VLOOKUP($A6,'9'!$B$10:$D$45,3,FALSE)</f>
        <v>307.7</v>
      </c>
      <c r="O6" s="9">
        <f>VLOOKUP($A6,'10'!$B$10:$D$45,3,FALSE)</f>
        <v>307.89999999999998</v>
      </c>
      <c r="P6" s="9">
        <f>VLOOKUP($A6,'11'!$B$10:$D$45,3,FALSE)</f>
        <v>309.7</v>
      </c>
      <c r="Q6" s="9">
        <f>VLOOKUP($A6,'12'!$B$10:$D$45,3,FALSE)</f>
        <v>310.7</v>
      </c>
      <c r="R6" s="10">
        <f>T6/S6</f>
        <v>309.95000000000005</v>
      </c>
      <c r="S6" s="9">
        <f>VLOOKUP(A6,Formelhilfe!$A$9:$O$44,15,FALSE)</f>
        <v>6</v>
      </c>
      <c r="T6" s="10">
        <f>SUM(L6:Q6)</f>
        <v>1859.7000000000003</v>
      </c>
      <c r="U6" s="10">
        <f>W6/V6</f>
        <v>310.65833333333325</v>
      </c>
      <c r="V6" s="9">
        <f>VLOOKUP(A6,Formelhilfe!$A$9:$P$44,16,FALSE)</f>
        <v>12</v>
      </c>
      <c r="W6" s="11">
        <f>SUM(C6:H6,L6:Q6)</f>
        <v>3727.8999999999992</v>
      </c>
    </row>
    <row r="7" spans="1:23" ht="18" customHeight="1" x14ac:dyDescent="0.4">
      <c r="A7" s="206" t="s">
        <v>110</v>
      </c>
      <c r="B7" s="97" t="str">
        <f>VLOOKUP(A7,'Wettkampf 1'!$B$10:$C$45,2,FALSE)</f>
        <v>Sögel I</v>
      </c>
      <c r="C7" s="9">
        <f>VLOOKUP(A7,'Wettkampf 1'!$B$10:$D$45,3,FALSE)</f>
        <v>308.5</v>
      </c>
      <c r="D7" s="9">
        <f>VLOOKUP($A7,'2'!$B$10:$D$45,3,FALSE)</f>
        <v>310.3</v>
      </c>
      <c r="E7" s="9">
        <f>VLOOKUP($A7,'3'!$B$10:$D$45,3,FALSE)</f>
        <v>308.2</v>
      </c>
      <c r="F7" s="9">
        <f>VLOOKUP($A7,'4'!$B$10:$D$45,3,FALSE)</f>
        <v>312</v>
      </c>
      <c r="G7" s="9">
        <f>VLOOKUP($A7,'5'!$B$10:$D$45,3,FALSE)</f>
        <v>307.39999999999998</v>
      </c>
      <c r="H7" s="9">
        <f>VLOOKUP($A7,'6'!$B$10:$D$45,3,FALSE)</f>
        <v>308.39999999999998</v>
      </c>
      <c r="I7" s="9">
        <f>K7/J7</f>
        <v>309.13333333333338</v>
      </c>
      <c r="J7" s="9">
        <f>VLOOKUP(A7,Formelhilfe!$A$9:$H$44,8,FALSE)</f>
        <v>6</v>
      </c>
      <c r="K7" s="10">
        <f>SUM(C7:H7)</f>
        <v>1854.8000000000002</v>
      </c>
      <c r="L7" s="9">
        <f>VLOOKUP($A7,'7'!$B$10:$D$45,3,FALSE)</f>
        <v>314.89999999999998</v>
      </c>
      <c r="M7" s="9">
        <f>VLOOKUP($A7,'8'!$B$10:$D$45,3,FALSE)</f>
        <v>314.8</v>
      </c>
      <c r="N7" s="9">
        <f>VLOOKUP($A7,'9'!$B$10:$D$45,3,FALSE)</f>
        <v>310</v>
      </c>
      <c r="O7" s="9">
        <f>VLOOKUP($A7,'10'!$B$10:$D$45,3,FALSE)</f>
        <v>308.8</v>
      </c>
      <c r="P7" s="9">
        <f>VLOOKUP($A7,'11'!$B$10:$D$45,3,FALSE)</f>
        <v>311.7</v>
      </c>
      <c r="Q7" s="9">
        <f>VLOOKUP($A7,'12'!$B$10:$D$45,3,FALSE)</f>
        <v>311.8</v>
      </c>
      <c r="R7" s="10">
        <f>T7/S7</f>
        <v>312</v>
      </c>
      <c r="S7" s="9">
        <f>VLOOKUP(A7,Formelhilfe!$A$9:$O$44,15,FALSE)</f>
        <v>6</v>
      </c>
      <c r="T7" s="10">
        <f>SUM(L7:Q7)</f>
        <v>1872</v>
      </c>
      <c r="U7" s="10">
        <f>W7/V7</f>
        <v>310.56666666666672</v>
      </c>
      <c r="V7" s="9">
        <f>VLOOKUP(A7,Formelhilfe!$A$9:$P$44,16,FALSE)</f>
        <v>12</v>
      </c>
      <c r="W7" s="11">
        <f>SUM(C7:H7,L7:Q7)</f>
        <v>3726.8000000000006</v>
      </c>
    </row>
    <row r="8" spans="1:23" ht="18" customHeight="1" x14ac:dyDescent="0.4">
      <c r="A8" s="206" t="s">
        <v>104</v>
      </c>
      <c r="B8" s="97" t="str">
        <f>VLOOKUP(A8,'Wettkampf 1'!$B$10:$C$45,2,FALSE)</f>
        <v>Esterwegen IV</v>
      </c>
      <c r="C8" s="9">
        <f>VLOOKUP(A8,'Wettkampf 1'!$B$10:$D$45,3,FALSE)</f>
        <v>311.3</v>
      </c>
      <c r="D8" s="9">
        <f>VLOOKUP($A8,'2'!$B$10:$D$45,3,FALSE)</f>
        <v>309.39999999999998</v>
      </c>
      <c r="E8" s="9">
        <f>VLOOKUP($A8,'3'!$B$10:$D$45,3,FALSE)</f>
        <v>308.5</v>
      </c>
      <c r="F8" s="9">
        <f>VLOOKUP($A8,'4'!$B$10:$D$45,3,FALSE)</f>
        <v>306.39999999999998</v>
      </c>
      <c r="G8" s="9">
        <f>VLOOKUP($A8,'5'!$B$10:$D$45,3,FALSE)</f>
        <v>310.89999999999998</v>
      </c>
      <c r="H8" s="9">
        <f>VLOOKUP($A8,'6'!$B$10:$D$45,3,FALSE)</f>
        <v>309.8</v>
      </c>
      <c r="I8" s="9">
        <f>K8/J8</f>
        <v>309.38333333333333</v>
      </c>
      <c r="J8" s="9">
        <f>VLOOKUP(A8,Formelhilfe!$A$9:$H$44,8,FALSE)</f>
        <v>6</v>
      </c>
      <c r="K8" s="10">
        <f>SUM(C8:H8)</f>
        <v>1856.3</v>
      </c>
      <c r="L8" s="9">
        <f>VLOOKUP($A8,'7'!$B$10:$D$45,3,FALSE)</f>
        <v>310.10000000000002</v>
      </c>
      <c r="M8" s="9">
        <f>VLOOKUP($A8,'8'!$B$10:$D$45,3,FALSE)</f>
        <v>310.10000000000002</v>
      </c>
      <c r="N8" s="9">
        <f>VLOOKUP($A8,'9'!$B$10:$D$45,3,FALSE)</f>
        <v>311.39999999999998</v>
      </c>
      <c r="O8" s="9">
        <f>VLOOKUP($A8,'10'!$B$10:$D$45,3,FALSE)</f>
        <v>308.7</v>
      </c>
      <c r="P8" s="9">
        <f>VLOOKUP($A8,'11'!$B$10:$D$45,3,FALSE)</f>
        <v>313.3</v>
      </c>
      <c r="Q8" s="9">
        <f>VLOOKUP($A8,'12'!$B$10:$D$45,3,FALSE)</f>
        <v>313.39999999999998</v>
      </c>
      <c r="R8" s="10">
        <f>T8/S8</f>
        <v>311.16666666666669</v>
      </c>
      <c r="S8" s="9">
        <f>VLOOKUP(A8,Formelhilfe!$A$9:$O$44,15,FALSE)</f>
        <v>6</v>
      </c>
      <c r="T8" s="10">
        <f>SUM(L8:Q8)</f>
        <v>1867</v>
      </c>
      <c r="U8" s="10">
        <f>W8/V8</f>
        <v>310.27500000000003</v>
      </c>
      <c r="V8" s="9">
        <f>VLOOKUP(A8,Formelhilfe!$A$9:$P$44,16,FALSE)</f>
        <v>12</v>
      </c>
      <c r="W8" s="11">
        <f>SUM(C8:H8,L8:Q8)</f>
        <v>3723.3</v>
      </c>
    </row>
    <row r="9" spans="1:23" ht="18" customHeight="1" x14ac:dyDescent="0.4">
      <c r="A9" s="206" t="s">
        <v>103</v>
      </c>
      <c r="B9" s="97" t="str">
        <f>VLOOKUP(A9,'Wettkampf 1'!$B$10:$C$45,2,FALSE)</f>
        <v>Esterwegen IV</v>
      </c>
      <c r="C9" s="9">
        <f>VLOOKUP(A9,'Wettkampf 1'!$B$10:$D$45,3,FALSE)</f>
        <v>308.5</v>
      </c>
      <c r="D9" s="9">
        <f>VLOOKUP($A9,'2'!$B$10:$D$45,3,FALSE)</f>
        <v>310.2</v>
      </c>
      <c r="E9" s="9">
        <f>VLOOKUP($A9,'3'!$B$10:$D$45,3,FALSE)</f>
        <v>308.3</v>
      </c>
      <c r="F9" s="9">
        <f>VLOOKUP($A9,'4'!$B$10:$D$45,3,FALSE)</f>
        <v>309.39999999999998</v>
      </c>
      <c r="G9" s="9">
        <f>VLOOKUP($A9,'5'!$B$10:$D$45,3,FALSE)</f>
        <v>310.2</v>
      </c>
      <c r="H9" s="9">
        <f>VLOOKUP($A9,'6'!$B$10:$D$45,3,FALSE)</f>
        <v>308.60000000000002</v>
      </c>
      <c r="I9" s="9">
        <f>K9/J9</f>
        <v>309.20000000000005</v>
      </c>
      <c r="J9" s="9">
        <f>VLOOKUP(A9,Formelhilfe!$A$9:$H$44,8,FALSE)</f>
        <v>6</v>
      </c>
      <c r="K9" s="10">
        <f>SUM(C9:H9)</f>
        <v>1855.2000000000003</v>
      </c>
      <c r="L9" s="9">
        <f>VLOOKUP($A9,'7'!$B$10:$D$45,3,FALSE)</f>
        <v>307.60000000000002</v>
      </c>
      <c r="M9" s="9">
        <f>VLOOKUP($A9,'8'!$B$10:$D$45,3,FALSE)</f>
        <v>312</v>
      </c>
      <c r="N9" s="9">
        <f>VLOOKUP($A9,'9'!$B$10:$D$45,3,FALSE)</f>
        <v>312.5</v>
      </c>
      <c r="O9" s="9">
        <f>VLOOKUP($A9,'10'!$B$10:$D$45,3,FALSE)</f>
        <v>310.5</v>
      </c>
      <c r="P9" s="9">
        <f>VLOOKUP($A9,'11'!$B$10:$D$45,3,FALSE)</f>
        <v>309.60000000000002</v>
      </c>
      <c r="Q9" s="9">
        <f>VLOOKUP($A9,'12'!$B$10:$D$45,3,FALSE)</f>
        <v>312.89999999999998</v>
      </c>
      <c r="R9" s="10">
        <f>T9/S9</f>
        <v>310.84999999999997</v>
      </c>
      <c r="S9" s="9">
        <f>VLOOKUP(A9,Formelhilfe!$A$9:$O$44,15,FALSE)</f>
        <v>6</v>
      </c>
      <c r="T9" s="10">
        <f>SUM(L9:Q9)</f>
        <v>1865.1</v>
      </c>
      <c r="U9" s="10">
        <f>W9/V9</f>
        <v>310.02500000000003</v>
      </c>
      <c r="V9" s="9">
        <f>VLOOKUP(A9,Formelhilfe!$A$9:$P$44,16,FALSE)</f>
        <v>12</v>
      </c>
      <c r="W9" s="11">
        <f>SUM(C9:H9,L9:Q9)</f>
        <v>3720.3</v>
      </c>
    </row>
    <row r="10" spans="1:23" ht="18" customHeight="1" x14ac:dyDescent="0.4">
      <c r="A10" s="206" t="s">
        <v>120</v>
      </c>
      <c r="B10" s="97" t="str">
        <f>VLOOKUP(A10,'Wettkampf 1'!$B$10:$C$45,2,FALSE)</f>
        <v>Lahn II</v>
      </c>
      <c r="C10" s="9">
        <f>VLOOKUP(A10,'Wettkampf 1'!$B$10:$D$45,3,FALSE)</f>
        <v>311.39999999999998</v>
      </c>
      <c r="D10" s="9">
        <f>VLOOKUP($A10,'2'!$B$10:$D$45,3,FALSE)</f>
        <v>305.2</v>
      </c>
      <c r="E10" s="9">
        <f>VLOOKUP($A10,'3'!$B$10:$D$45,3,FALSE)</f>
        <v>306.2</v>
      </c>
      <c r="F10" s="9">
        <f>VLOOKUP($A10,'4'!$B$10:$D$45,3,FALSE)</f>
        <v>306</v>
      </c>
      <c r="G10" s="9">
        <f>VLOOKUP($A10,'5'!$B$10:$D$45,3,FALSE)</f>
        <v>310.10000000000002</v>
      </c>
      <c r="H10" s="9">
        <f>VLOOKUP($A10,'6'!$B$10:$D$45,3,FALSE)</f>
        <v>312.2</v>
      </c>
      <c r="I10" s="9">
        <f>K10/J10</f>
        <v>308.51666666666671</v>
      </c>
      <c r="J10" s="9">
        <f>VLOOKUP(A10,Formelhilfe!$A$9:$H$44,8,FALSE)</f>
        <v>6</v>
      </c>
      <c r="K10" s="10">
        <f>SUM(C10:H10)</f>
        <v>1851.1000000000001</v>
      </c>
      <c r="L10" s="9">
        <f>VLOOKUP($A10,'7'!$B$10:$D$45,3,FALSE)</f>
        <v>311.8</v>
      </c>
      <c r="M10" s="9">
        <f>VLOOKUP($A10,'8'!$B$10:$D$45,3,FALSE)</f>
        <v>313.7</v>
      </c>
      <c r="N10" s="9">
        <f>VLOOKUP($A10,'9'!$B$10:$D$45,3,FALSE)</f>
        <v>307.7</v>
      </c>
      <c r="O10" s="9">
        <f>VLOOKUP($A10,'10'!$B$10:$D$45,3,FALSE)</f>
        <v>312.89999999999998</v>
      </c>
      <c r="P10" s="9">
        <f>VLOOKUP($A10,'11'!$B$10:$D$45,3,FALSE)</f>
        <v>310</v>
      </c>
      <c r="Q10" s="9">
        <f>VLOOKUP($A10,'12'!$B$10:$D$45,3,FALSE)</f>
        <v>310.3</v>
      </c>
      <c r="R10" s="10">
        <f>T10/S10</f>
        <v>311.06666666666666</v>
      </c>
      <c r="S10" s="9">
        <f>VLOOKUP(A10,Formelhilfe!$A$9:$O$44,15,FALSE)</f>
        <v>6</v>
      </c>
      <c r="T10" s="10">
        <f>SUM(L10:Q10)</f>
        <v>1866.3999999999999</v>
      </c>
      <c r="U10" s="10">
        <f>W10/V10</f>
        <v>309.79166666666669</v>
      </c>
      <c r="V10" s="9">
        <f>VLOOKUP(A10,Formelhilfe!$A$9:$P$44,16,FALSE)</f>
        <v>12</v>
      </c>
      <c r="W10" s="11">
        <f>SUM(C10:H10,L10:Q10)</f>
        <v>3717.5</v>
      </c>
    </row>
    <row r="11" spans="1:23" ht="18" customHeight="1" x14ac:dyDescent="0.4">
      <c r="A11" s="206" t="s">
        <v>108</v>
      </c>
      <c r="B11" s="97" t="str">
        <f>VLOOKUP(A11,'Wettkampf 1'!$B$10:$C$45,2,FALSE)</f>
        <v>Sögel I</v>
      </c>
      <c r="C11" s="9">
        <f>VLOOKUP(A11,'Wettkampf 1'!$B$10:$D$45,3,FALSE)</f>
        <v>312.89999999999998</v>
      </c>
      <c r="D11" s="9">
        <f>VLOOKUP($A11,'2'!$B$10:$D$45,3,FALSE)</f>
        <v>310.89999999999998</v>
      </c>
      <c r="E11" s="9">
        <f>VLOOKUP($A11,'3'!$B$10:$D$45,3,FALSE)</f>
        <v>307.3</v>
      </c>
      <c r="F11" s="9">
        <f>VLOOKUP($A11,'4'!$B$10:$D$45,3,FALSE)</f>
        <v>305.5</v>
      </c>
      <c r="G11" s="9">
        <f>VLOOKUP($A11,'5'!$B$10:$D$45,3,FALSE)</f>
        <v>314.39999999999998</v>
      </c>
      <c r="H11" s="9">
        <f>VLOOKUP($A11,'6'!$B$10:$D$45,3,FALSE)</f>
        <v>311</v>
      </c>
      <c r="I11" s="9">
        <f>K11/J11</f>
        <v>310.33333333333331</v>
      </c>
      <c r="J11" s="9">
        <f>VLOOKUP(A11,Formelhilfe!$A$9:$H$44,8,FALSE)</f>
        <v>6</v>
      </c>
      <c r="K11" s="10">
        <f>SUM(C11:H11)</f>
        <v>1862</v>
      </c>
      <c r="L11" s="9">
        <f>VLOOKUP($A11,'7'!$B$10:$D$45,3,FALSE)</f>
        <v>293.89999999999998</v>
      </c>
      <c r="M11" s="9">
        <f>VLOOKUP($A11,'8'!$B$10:$D$45,3,FALSE)</f>
        <v>309.7</v>
      </c>
      <c r="N11" s="9">
        <f>VLOOKUP($A11,'9'!$B$10:$D$45,3,FALSE)</f>
        <v>310.2</v>
      </c>
      <c r="O11" s="9">
        <f>VLOOKUP($A11,'10'!$B$10:$D$45,3,FALSE)</f>
        <v>311.5</v>
      </c>
      <c r="P11" s="9">
        <f>VLOOKUP($A11,'11'!$B$10:$D$45,3,FALSE)</f>
        <v>310.8</v>
      </c>
      <c r="Q11" s="9">
        <f>VLOOKUP($A11,'12'!$B$10:$D$45,3,FALSE)</f>
        <v>310.10000000000002</v>
      </c>
      <c r="R11" s="10">
        <f>T11/S11</f>
        <v>307.7</v>
      </c>
      <c r="S11" s="9">
        <f>VLOOKUP(A11,Formelhilfe!$A$9:$O$44,15,FALSE)</f>
        <v>6</v>
      </c>
      <c r="T11" s="10">
        <f>SUM(L11:Q11)</f>
        <v>1846.1999999999998</v>
      </c>
      <c r="U11" s="10">
        <f>W11/V11</f>
        <v>309.01666666666665</v>
      </c>
      <c r="V11" s="9">
        <f>VLOOKUP(A11,Formelhilfe!$A$9:$P$44,16,FALSE)</f>
        <v>12</v>
      </c>
      <c r="W11" s="11">
        <f>SUM(C11:H11,L11:Q11)</f>
        <v>3708.2</v>
      </c>
    </row>
    <row r="12" spans="1:23" ht="18" customHeight="1" x14ac:dyDescent="0.4">
      <c r="A12" s="206" t="s">
        <v>121</v>
      </c>
      <c r="B12" s="97" t="str">
        <f>VLOOKUP(A12,'Wettkampf 1'!$B$10:$C$45,2,FALSE)</f>
        <v>Lahn II</v>
      </c>
      <c r="C12" s="9">
        <f>VLOOKUP(A12,'Wettkampf 1'!$B$10:$D$45,3,FALSE)</f>
        <v>303.7</v>
      </c>
      <c r="D12" s="9">
        <f>VLOOKUP($A12,'2'!$B$10:$D$45,3,FALSE)</f>
        <v>306.39999999999998</v>
      </c>
      <c r="E12" s="9">
        <f>VLOOKUP($A12,'3'!$B$10:$D$45,3,FALSE)</f>
        <v>312.10000000000002</v>
      </c>
      <c r="F12" s="9">
        <f>VLOOKUP($A12,'4'!$B$10:$D$45,3,FALSE)</f>
        <v>309.7</v>
      </c>
      <c r="G12" s="9">
        <f>VLOOKUP($A12,'5'!$B$10:$D$45,3,FALSE)</f>
        <v>310.60000000000002</v>
      </c>
      <c r="H12" s="9">
        <f>VLOOKUP($A12,'6'!$B$10:$D$45,3,FALSE)</f>
        <v>311.60000000000002</v>
      </c>
      <c r="I12" s="9">
        <f>K12/J12</f>
        <v>309.01666666666665</v>
      </c>
      <c r="J12" s="9">
        <f>VLOOKUP(A12,Formelhilfe!$A$9:$H$44,8,FALSE)</f>
        <v>6</v>
      </c>
      <c r="K12" s="10">
        <f>SUM(C12:H12)</f>
        <v>1854.1</v>
      </c>
      <c r="L12" s="9">
        <f>VLOOKUP($A12,'7'!$B$10:$D$45,3,FALSE)</f>
        <v>309.8</v>
      </c>
      <c r="M12" s="9">
        <f>VLOOKUP($A12,'8'!$B$10:$D$45,3,FALSE)</f>
        <v>309.3</v>
      </c>
      <c r="N12" s="9">
        <f>VLOOKUP($A12,'9'!$B$10:$D$45,3,FALSE)</f>
        <v>311.3</v>
      </c>
      <c r="O12" s="9">
        <f>VLOOKUP($A12,'10'!$B$10:$D$45,3,FALSE)</f>
        <v>305.2</v>
      </c>
      <c r="P12" s="9">
        <f>VLOOKUP($A12,'11'!$B$10:$D$45,3,FALSE)</f>
        <v>309.8</v>
      </c>
      <c r="Q12" s="9">
        <f>VLOOKUP($A12,'12'!$B$10:$D$45,3,FALSE)</f>
        <v>307.3</v>
      </c>
      <c r="R12" s="10">
        <f>T12/S12</f>
        <v>308.78333333333336</v>
      </c>
      <c r="S12" s="9">
        <f>VLOOKUP(A12,Formelhilfe!$A$9:$O$44,15,FALSE)</f>
        <v>6</v>
      </c>
      <c r="T12" s="10">
        <f>SUM(L12:Q12)</f>
        <v>1852.7</v>
      </c>
      <c r="U12" s="10">
        <f>W12/V12</f>
        <v>308.90000000000003</v>
      </c>
      <c r="V12" s="9">
        <f>VLOOKUP(A12,Formelhilfe!$A$9:$P$44,16,FALSE)</f>
        <v>12</v>
      </c>
      <c r="W12" s="11">
        <f>SUM(C12:H12,L12:Q12)</f>
        <v>3706.8000000000006</v>
      </c>
    </row>
    <row r="13" spans="1:23" ht="18" customHeight="1" x14ac:dyDescent="0.4">
      <c r="A13" s="206" t="s">
        <v>114</v>
      </c>
      <c r="B13" s="97" t="str">
        <f>VLOOKUP(A13,'Wettkampf 1'!$B$10:$C$45,2,FALSE)</f>
        <v>Breddenberg I</v>
      </c>
      <c r="C13" s="9">
        <f>VLOOKUP(A13,'Wettkampf 1'!$B$10:$D$45,3,FALSE)</f>
        <v>303.8</v>
      </c>
      <c r="D13" s="9">
        <f>VLOOKUP($A13,'2'!$B$10:$D$45,3,FALSE)</f>
        <v>306.89999999999998</v>
      </c>
      <c r="E13" s="9">
        <f>VLOOKUP($A13,'3'!$B$10:$D$45,3,FALSE)</f>
        <v>307.3</v>
      </c>
      <c r="F13" s="9">
        <f>VLOOKUP($A13,'4'!$B$10:$D$45,3,FALSE)</f>
        <v>303</v>
      </c>
      <c r="G13" s="9">
        <f>VLOOKUP($A13,'5'!$B$10:$D$45,3,FALSE)</f>
        <v>309.3</v>
      </c>
      <c r="H13" s="9">
        <f>VLOOKUP($A13,'6'!$B$10:$D$45,3,FALSE)</f>
        <v>307.5</v>
      </c>
      <c r="I13" s="9">
        <f>K13/J13</f>
        <v>306.3</v>
      </c>
      <c r="J13" s="9">
        <f>VLOOKUP(A13,Formelhilfe!$A$9:$H$44,8,FALSE)</f>
        <v>6</v>
      </c>
      <c r="K13" s="10">
        <f>SUM(C13:H13)</f>
        <v>1837.8</v>
      </c>
      <c r="L13" s="9">
        <f>VLOOKUP($A13,'7'!$B$10:$D$45,3,FALSE)</f>
        <v>310.7</v>
      </c>
      <c r="M13" s="9">
        <f>VLOOKUP($A13,'8'!$B$10:$D$45,3,FALSE)</f>
        <v>305.89999999999998</v>
      </c>
      <c r="N13" s="9">
        <f>VLOOKUP($A13,'9'!$B$10:$D$45,3,FALSE)</f>
        <v>310.39999999999998</v>
      </c>
      <c r="O13" s="9">
        <f>VLOOKUP($A13,'10'!$B$10:$D$45,3,FALSE)</f>
        <v>308.39999999999998</v>
      </c>
      <c r="P13" s="9">
        <f>VLOOKUP($A13,'11'!$B$10:$D$45,3,FALSE)</f>
        <v>309.5</v>
      </c>
      <c r="Q13" s="9">
        <f>VLOOKUP($A13,'12'!$B$10:$D$45,3,FALSE)</f>
        <v>308.3</v>
      </c>
      <c r="R13" s="10">
        <f>T13/S13</f>
        <v>308.86666666666662</v>
      </c>
      <c r="S13" s="9">
        <f>VLOOKUP(A13,Formelhilfe!$A$9:$O$44,15,FALSE)</f>
        <v>6</v>
      </c>
      <c r="T13" s="10">
        <f>SUM(L13:Q13)</f>
        <v>1853.1999999999998</v>
      </c>
      <c r="U13" s="10">
        <f>W13/V13</f>
        <v>307.58333333333337</v>
      </c>
      <c r="V13" s="9">
        <f>VLOOKUP(A13,Formelhilfe!$A$9:$P$44,16,FALSE)</f>
        <v>12</v>
      </c>
      <c r="W13" s="11">
        <f>SUM(C13:H13,L13:Q13)</f>
        <v>3691.0000000000005</v>
      </c>
    </row>
    <row r="14" spans="1:23" ht="18" customHeight="1" x14ac:dyDescent="0.4">
      <c r="A14" s="206" t="s">
        <v>111</v>
      </c>
      <c r="B14" s="97" t="str">
        <f>VLOOKUP(A14,'Wettkampf 1'!$B$10:$C$45,2,FALSE)</f>
        <v>Sögel I</v>
      </c>
      <c r="C14" s="9">
        <f>VLOOKUP(A14,'Wettkampf 1'!$B$10:$D$45,3,FALSE)</f>
        <v>306.39999999999998</v>
      </c>
      <c r="D14" s="9">
        <f>VLOOKUP($A14,'2'!$B$10:$D$45,3,FALSE)</f>
        <v>305.89999999999998</v>
      </c>
      <c r="E14" s="9">
        <f>VLOOKUP($A14,'3'!$B$10:$D$45,3,FALSE)</f>
        <v>308.39999999999998</v>
      </c>
      <c r="F14" s="9">
        <f>VLOOKUP($A14,'4'!$B$10:$D$45,3,FALSE)</f>
        <v>307</v>
      </c>
      <c r="G14" s="9">
        <f>VLOOKUP($A14,'5'!$B$10:$D$45,3,FALSE)</f>
        <v>302.89999999999998</v>
      </c>
      <c r="H14" s="9">
        <f>VLOOKUP($A14,'6'!$B$10:$D$45,3,FALSE)</f>
        <v>308.7</v>
      </c>
      <c r="I14" s="9">
        <f>K14/J14</f>
        <v>306.55</v>
      </c>
      <c r="J14" s="9">
        <f>VLOOKUP(A14,Formelhilfe!$A$9:$H$44,8,FALSE)</f>
        <v>6</v>
      </c>
      <c r="K14" s="10">
        <f>SUM(C14:H14)</f>
        <v>1839.3</v>
      </c>
      <c r="L14" s="9">
        <f>VLOOKUP($A14,'7'!$B$10:$D$45,3,FALSE)</f>
        <v>308.10000000000002</v>
      </c>
      <c r="M14" s="9">
        <f>VLOOKUP($A14,'8'!$B$10:$D$45,3,FALSE)</f>
        <v>306.89999999999998</v>
      </c>
      <c r="N14" s="9">
        <f>VLOOKUP($A14,'9'!$B$10:$D$45,3,FALSE)</f>
        <v>309.60000000000002</v>
      </c>
      <c r="O14" s="9">
        <f>VLOOKUP($A14,'10'!$B$10:$D$45,3,FALSE)</f>
        <v>313.5</v>
      </c>
      <c r="P14" s="9">
        <f>VLOOKUP($A14,'11'!$B$10:$D$45,3,FALSE)</f>
        <v>306.7</v>
      </c>
      <c r="Q14" s="9">
        <f>VLOOKUP($A14,'12'!$B$10:$D$45,3,FALSE)</f>
        <v>305</v>
      </c>
      <c r="R14" s="10">
        <f>T14/S14</f>
        <v>308.3</v>
      </c>
      <c r="S14" s="9">
        <f>VLOOKUP(A14,Formelhilfe!$A$9:$O$44,15,FALSE)</f>
        <v>6</v>
      </c>
      <c r="T14" s="10">
        <f>SUM(L14:Q14)</f>
        <v>1849.8</v>
      </c>
      <c r="U14" s="10">
        <f>W14/V14</f>
        <v>307.42500000000001</v>
      </c>
      <c r="V14" s="9">
        <f>VLOOKUP(A14,Formelhilfe!$A$9:$P$44,16,FALSE)</f>
        <v>12</v>
      </c>
      <c r="W14" s="11">
        <f>SUM(C14:H14,L14:Q14)</f>
        <v>3689.1</v>
      </c>
    </row>
    <row r="15" spans="1:23" ht="18" customHeight="1" x14ac:dyDescent="0.4">
      <c r="A15" s="206" t="s">
        <v>102</v>
      </c>
      <c r="B15" s="97" t="str">
        <f>VLOOKUP(A15,'Wettkampf 1'!$B$10:$C$45,2,FALSE)</f>
        <v>Esterwegen IV</v>
      </c>
      <c r="C15" s="9">
        <f>VLOOKUP(A15,'Wettkampf 1'!$B$10:$D$45,3,FALSE)</f>
        <v>306.39999999999998</v>
      </c>
      <c r="D15" s="9">
        <f>VLOOKUP($A15,'2'!$B$10:$D$45,3,FALSE)</f>
        <v>307.39999999999998</v>
      </c>
      <c r="E15" s="9">
        <f>VLOOKUP($A15,'3'!$B$10:$D$45,3,FALSE)</f>
        <v>308.2</v>
      </c>
      <c r="F15" s="9">
        <f>VLOOKUP($A15,'4'!$B$10:$D$45,3,FALSE)</f>
        <v>304.89999999999998</v>
      </c>
      <c r="G15" s="9">
        <f>VLOOKUP($A15,'5'!$B$10:$D$45,3,FALSE)</f>
        <v>301</v>
      </c>
      <c r="H15" s="9">
        <f>VLOOKUP($A15,'6'!$B$10:$D$45,3,FALSE)</f>
        <v>313.10000000000002</v>
      </c>
      <c r="I15" s="9">
        <f>K15/J15</f>
        <v>306.83333333333331</v>
      </c>
      <c r="J15" s="9">
        <f>VLOOKUP(A15,Formelhilfe!$A$9:$H$44,8,FALSE)</f>
        <v>6</v>
      </c>
      <c r="K15" s="10">
        <f>SUM(C15:H15)</f>
        <v>1841</v>
      </c>
      <c r="L15" s="9">
        <f>VLOOKUP($A15,'7'!$B$10:$D$45,3,FALSE)</f>
        <v>308.8</v>
      </c>
      <c r="M15" s="9">
        <f>VLOOKUP($A15,'8'!$B$10:$D$45,3,FALSE)</f>
        <v>305.10000000000002</v>
      </c>
      <c r="N15" s="9">
        <f>VLOOKUP($A15,'9'!$B$10:$D$45,3,FALSE)</f>
        <v>303.60000000000002</v>
      </c>
      <c r="O15" s="9">
        <f>VLOOKUP($A15,'10'!$B$10:$D$45,3,FALSE)</f>
        <v>306.89999999999998</v>
      </c>
      <c r="P15" s="9">
        <f>VLOOKUP($A15,'11'!$B$10:$D$45,3,FALSE)</f>
        <v>307.39999999999998</v>
      </c>
      <c r="Q15" s="9">
        <f>VLOOKUP($A15,'12'!$B$10:$D$45,3,FALSE)</f>
        <v>308.39999999999998</v>
      </c>
      <c r="R15" s="10">
        <f>T15/S15</f>
        <v>306.70000000000005</v>
      </c>
      <c r="S15" s="9">
        <f>VLOOKUP(A15,Formelhilfe!$A$9:$O$44,15,FALSE)</f>
        <v>6</v>
      </c>
      <c r="T15" s="10">
        <f>SUM(L15:Q15)</f>
        <v>1840.2000000000003</v>
      </c>
      <c r="U15" s="10">
        <f>W15/V15</f>
        <v>306.76666666666671</v>
      </c>
      <c r="V15" s="9">
        <f>VLOOKUP(A15,Formelhilfe!$A$9:$P$44,16,FALSE)</f>
        <v>12</v>
      </c>
      <c r="W15" s="11">
        <f>SUM(C15:H15,L15:Q15)</f>
        <v>3681.2000000000003</v>
      </c>
    </row>
    <row r="16" spans="1:23" ht="18" customHeight="1" x14ac:dyDescent="0.4">
      <c r="A16" s="206" t="s">
        <v>116</v>
      </c>
      <c r="B16" s="97" t="str">
        <f>VLOOKUP(A16,'Wettkampf 1'!$B$10:$C$45,2,FALSE)</f>
        <v>Breddenberg I</v>
      </c>
      <c r="C16" s="9">
        <f>VLOOKUP(A16,'Wettkampf 1'!$B$10:$D$45,3,FALSE)</f>
        <v>310.3</v>
      </c>
      <c r="D16" s="9">
        <f>VLOOKUP($A16,'2'!$B$10:$D$45,3,FALSE)</f>
        <v>309.3</v>
      </c>
      <c r="E16" s="9">
        <f>VLOOKUP($A16,'3'!$B$10:$D$45,3,FALSE)</f>
        <v>301.3</v>
      </c>
      <c r="F16" s="9">
        <f>VLOOKUP($A16,'4'!$B$10:$D$45,3,FALSE)</f>
        <v>307.2</v>
      </c>
      <c r="G16" s="9">
        <f>VLOOKUP($A16,'5'!$B$10:$D$45,3,FALSE)</f>
        <v>303.39999999999998</v>
      </c>
      <c r="H16" s="9">
        <f>VLOOKUP($A16,'6'!$B$10:$D$45,3,FALSE)</f>
        <v>309.8</v>
      </c>
      <c r="I16" s="9">
        <f>K16/J16</f>
        <v>306.88333333333333</v>
      </c>
      <c r="J16" s="9">
        <f>VLOOKUP(A16,Formelhilfe!$A$9:$H$44,8,FALSE)</f>
        <v>6</v>
      </c>
      <c r="K16" s="10">
        <f>SUM(C16:H16)</f>
        <v>1841.3</v>
      </c>
      <c r="L16" s="9">
        <f>VLOOKUP($A16,'7'!$B$10:$D$45,3,FALSE)</f>
        <v>306.7</v>
      </c>
      <c r="M16" s="9">
        <f>VLOOKUP($A16,'8'!$B$10:$D$45,3,FALSE)</f>
        <v>307.39999999999998</v>
      </c>
      <c r="N16" s="9">
        <f>VLOOKUP($A16,'9'!$B$10:$D$45,3,FALSE)</f>
        <v>305.10000000000002</v>
      </c>
      <c r="O16" s="9">
        <f>VLOOKUP($A16,'10'!$B$10:$D$45,3,FALSE)</f>
        <v>305.7</v>
      </c>
      <c r="P16" s="9">
        <f>VLOOKUP($A16,'11'!$B$10:$D$45,3,FALSE)</f>
        <v>303</v>
      </c>
      <c r="Q16" s="9">
        <f>VLOOKUP($A16,'12'!$B$10:$D$45,3,FALSE)</f>
        <v>311.8</v>
      </c>
      <c r="R16" s="10">
        <f>T16/S16</f>
        <v>306.61666666666662</v>
      </c>
      <c r="S16" s="9">
        <f>VLOOKUP(A16,Formelhilfe!$A$9:$O$44,15,FALSE)</f>
        <v>6</v>
      </c>
      <c r="T16" s="10">
        <f>SUM(L16:Q16)</f>
        <v>1839.6999999999998</v>
      </c>
      <c r="U16" s="10">
        <f>W16/V16</f>
        <v>306.75</v>
      </c>
      <c r="V16" s="9">
        <f>VLOOKUP(A16,Formelhilfe!$A$9:$P$44,16,FALSE)</f>
        <v>12</v>
      </c>
      <c r="W16" s="11">
        <f>SUM(C16:H16,L16:Q16)</f>
        <v>3681</v>
      </c>
    </row>
    <row r="17" spans="1:45" ht="18" customHeight="1" x14ac:dyDescent="0.4">
      <c r="A17" s="206" t="s">
        <v>99</v>
      </c>
      <c r="B17" s="97" t="str">
        <f>VLOOKUP(A17,'Wettkampf 1'!$B$10:$C$45,2,FALSE)</f>
        <v>Breddenberg II</v>
      </c>
      <c r="C17" s="9">
        <f>VLOOKUP(A17,'Wettkampf 1'!$B$10:$D$45,3,FALSE)</f>
        <v>300.60000000000002</v>
      </c>
      <c r="D17" s="9">
        <f>VLOOKUP($A17,'2'!$B$10:$D$45,3,FALSE)</f>
        <v>309.2</v>
      </c>
      <c r="E17" s="9">
        <f>VLOOKUP($A17,'3'!$B$10:$D$45,3,FALSE)</f>
        <v>308.10000000000002</v>
      </c>
      <c r="F17" s="9">
        <f>VLOOKUP($A17,'4'!$B$10:$D$45,3,FALSE)</f>
        <v>302.60000000000002</v>
      </c>
      <c r="G17" s="9">
        <f>VLOOKUP($A17,'5'!$B$10:$D$45,3,FALSE)</f>
        <v>303.7</v>
      </c>
      <c r="H17" s="9">
        <f>VLOOKUP($A17,'6'!$B$10:$D$45,3,FALSE)</f>
        <v>311.89999999999998</v>
      </c>
      <c r="I17" s="9">
        <f>K17/J17</f>
        <v>306.01666666666665</v>
      </c>
      <c r="J17" s="9">
        <f>VLOOKUP(A17,Formelhilfe!$A$9:$H$44,8,FALSE)</f>
        <v>6</v>
      </c>
      <c r="K17" s="10">
        <f>SUM(C17:H17)</f>
        <v>1836.1</v>
      </c>
      <c r="L17" s="9">
        <f>VLOOKUP($A17,'7'!$B$10:$D$45,3,FALSE)</f>
        <v>302.10000000000002</v>
      </c>
      <c r="M17" s="9">
        <f>VLOOKUP($A17,'8'!$B$10:$D$45,3,FALSE)</f>
        <v>309.5</v>
      </c>
      <c r="N17" s="9">
        <f>VLOOKUP($A17,'9'!$B$10:$D$45,3,FALSE)</f>
        <v>303.7</v>
      </c>
      <c r="O17" s="9">
        <f>VLOOKUP($A17,'10'!$B$10:$D$45,3,FALSE)</f>
        <v>311.89999999999998</v>
      </c>
      <c r="P17" s="9">
        <f>VLOOKUP($A17,'11'!$B$10:$D$45,3,FALSE)</f>
        <v>308.5</v>
      </c>
      <c r="Q17" s="9">
        <f>VLOOKUP($A17,'12'!$B$10:$D$45,3,FALSE)</f>
        <v>309.2</v>
      </c>
      <c r="R17" s="10">
        <f>T17/S17</f>
        <v>307.48333333333329</v>
      </c>
      <c r="S17" s="9">
        <f>VLOOKUP(A17,Formelhilfe!$A$9:$O$44,15,FALSE)</f>
        <v>6</v>
      </c>
      <c r="T17" s="10">
        <f>SUM(L17:Q17)</f>
        <v>1844.8999999999999</v>
      </c>
      <c r="U17" s="10">
        <f>W17/V17</f>
        <v>306.74999999999994</v>
      </c>
      <c r="V17" s="9">
        <f>VLOOKUP(A17,Formelhilfe!$A$9:$P$44,16,FALSE)</f>
        <v>12</v>
      </c>
      <c r="W17" s="11">
        <f>SUM(C17:H17,L17:Q17)</f>
        <v>3680.9999999999995</v>
      </c>
    </row>
    <row r="18" spans="1:45" ht="18" customHeight="1" x14ac:dyDescent="0.4">
      <c r="A18" s="206" t="s">
        <v>93</v>
      </c>
      <c r="B18" s="97" t="str">
        <f>VLOOKUP(A18,'Wettkampf 1'!$B$10:$C$45,2,FALSE)</f>
        <v>Börgerwald I</v>
      </c>
      <c r="C18" s="9">
        <f>VLOOKUP(A18,'Wettkampf 1'!$B$10:$D$45,3,FALSE)</f>
        <v>305.5</v>
      </c>
      <c r="D18" s="9">
        <f>VLOOKUP($A18,'2'!$B$10:$D$45,3,FALSE)</f>
        <v>306.8</v>
      </c>
      <c r="E18" s="9">
        <f>VLOOKUP($A18,'3'!$B$10:$D$45,3,FALSE)</f>
        <v>303.7</v>
      </c>
      <c r="F18" s="9">
        <f>VLOOKUP($A18,'4'!$B$10:$D$45,3,FALSE)</f>
        <v>304.60000000000002</v>
      </c>
      <c r="G18" s="9">
        <f>VLOOKUP($A18,'5'!$B$10:$D$45,3,FALSE)</f>
        <v>303.8</v>
      </c>
      <c r="H18" s="9">
        <f>VLOOKUP($A18,'6'!$B$10:$D$45,3,FALSE)</f>
        <v>310.7</v>
      </c>
      <c r="I18" s="9">
        <f>K18/J18</f>
        <v>305.84999999999997</v>
      </c>
      <c r="J18" s="9">
        <f>VLOOKUP(A18,Formelhilfe!$A$9:$H$44,8,FALSE)</f>
        <v>6</v>
      </c>
      <c r="K18" s="10">
        <f>SUM(C18:H18)</f>
        <v>1835.1</v>
      </c>
      <c r="L18" s="9">
        <f>VLOOKUP($A18,'7'!$B$10:$D$45,3,FALSE)</f>
        <v>310.10000000000002</v>
      </c>
      <c r="M18" s="9">
        <f>VLOOKUP($A18,'8'!$B$10:$D$45,3,FALSE)</f>
        <v>306.60000000000002</v>
      </c>
      <c r="N18" s="9">
        <f>VLOOKUP($A18,'9'!$B$10:$D$45,3,FALSE)</f>
        <v>300.5</v>
      </c>
      <c r="O18" s="9">
        <f>VLOOKUP($A18,'10'!$B$10:$D$45,3,FALSE)</f>
        <v>305.8</v>
      </c>
      <c r="P18" s="9">
        <f>VLOOKUP($A18,'11'!$B$10:$D$45,3,FALSE)</f>
        <v>300.3</v>
      </c>
      <c r="Q18" s="9">
        <f>VLOOKUP($A18,'12'!$B$10:$D$45,3,FALSE)</f>
        <v>303.8</v>
      </c>
      <c r="R18" s="10">
        <f>T18/S18</f>
        <v>304.51666666666665</v>
      </c>
      <c r="S18" s="9">
        <f>VLOOKUP(A18,Formelhilfe!$A$9:$O$44,15,FALSE)</f>
        <v>6</v>
      </c>
      <c r="T18" s="10">
        <f>SUM(L18:Q18)</f>
        <v>1827.1</v>
      </c>
      <c r="U18" s="10">
        <f>W18/V18</f>
        <v>305.18333333333334</v>
      </c>
      <c r="V18" s="9">
        <f>VLOOKUP(A18,Formelhilfe!$A$9:$P$44,16,FALSE)</f>
        <v>12</v>
      </c>
      <c r="W18" s="11">
        <f>SUM(C18:H18,L18:Q18)</f>
        <v>3662.2000000000003</v>
      </c>
    </row>
    <row r="19" spans="1:45" ht="18" customHeight="1" x14ac:dyDescent="0.4">
      <c r="A19" s="206" t="s">
        <v>115</v>
      </c>
      <c r="B19" s="97" t="str">
        <f>VLOOKUP(A19,'Wettkampf 1'!$B$10:$C$45,2,FALSE)</f>
        <v>Breddenberg I</v>
      </c>
      <c r="C19" s="9">
        <f>VLOOKUP(A19,'Wettkampf 1'!$B$10:$D$45,3,FALSE)</f>
        <v>310.60000000000002</v>
      </c>
      <c r="D19" s="9">
        <f>VLOOKUP($A19,'2'!$B$10:$D$45,3,FALSE)</f>
        <v>304.60000000000002</v>
      </c>
      <c r="E19" s="9">
        <f>VLOOKUP($A19,'3'!$B$10:$D$45,3,FALSE)</f>
        <v>303</v>
      </c>
      <c r="F19" s="9">
        <f>VLOOKUP($A19,'4'!$B$10:$D$45,3,FALSE)</f>
        <v>307.39999999999998</v>
      </c>
      <c r="G19" s="9">
        <f>VLOOKUP($A19,'5'!$B$10:$D$45,3,FALSE)</f>
        <v>308.39999999999998</v>
      </c>
      <c r="H19" s="9">
        <f>VLOOKUP($A19,'6'!$B$10:$D$45,3,FALSE)</f>
        <v>306.5</v>
      </c>
      <c r="I19" s="9">
        <f>K19/J19</f>
        <v>306.75</v>
      </c>
      <c r="J19" s="9">
        <f>VLOOKUP(A19,Formelhilfe!$A$9:$H$44,8,FALSE)</f>
        <v>6</v>
      </c>
      <c r="K19" s="10">
        <f>SUM(C19:H19)</f>
        <v>1840.5</v>
      </c>
      <c r="L19" s="9">
        <f>VLOOKUP($A19,'7'!$B$10:$D$45,3,FALSE)</f>
        <v>301</v>
      </c>
      <c r="M19" s="9">
        <f>VLOOKUP($A19,'8'!$B$10:$D$45,3,FALSE)</f>
        <v>301.60000000000002</v>
      </c>
      <c r="N19" s="9">
        <f>VLOOKUP($A19,'9'!$B$10:$D$45,3,FALSE)</f>
        <v>303</v>
      </c>
      <c r="O19" s="9">
        <f>VLOOKUP($A19,'10'!$B$10:$D$45,3,FALSE)</f>
        <v>305.7</v>
      </c>
      <c r="P19" s="9">
        <f>VLOOKUP($A19,'11'!$B$10:$D$45,3,FALSE)</f>
        <v>306</v>
      </c>
      <c r="Q19" s="9">
        <f>VLOOKUP($A19,'12'!$B$10:$D$45,3,FALSE)</f>
        <v>303.7</v>
      </c>
      <c r="R19" s="10">
        <f>T19/S19</f>
        <v>303.5</v>
      </c>
      <c r="S19" s="9">
        <f>VLOOKUP(A19,Formelhilfe!$A$9:$O$44,15,FALSE)</f>
        <v>6</v>
      </c>
      <c r="T19" s="10">
        <f>SUM(L19:Q19)</f>
        <v>1821</v>
      </c>
      <c r="U19" s="10">
        <f>W19/V19</f>
        <v>305.12499999999994</v>
      </c>
      <c r="V19" s="9">
        <f>VLOOKUP(A19,Formelhilfe!$A$9:$P$44,16,FALSE)</f>
        <v>12</v>
      </c>
      <c r="W19" s="11">
        <f>SUM(C19:H19,L19:Q19)</f>
        <v>3661.4999999999995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18" customHeight="1" x14ac:dyDescent="0.4">
      <c r="A20" s="206" t="s">
        <v>106</v>
      </c>
      <c r="B20" s="97" t="str">
        <f>VLOOKUP(A20,'Wettkampf 1'!$B$10:$C$45,2,FALSE)</f>
        <v>Esterwegen IV</v>
      </c>
      <c r="C20" s="9">
        <f>VLOOKUP(A20,'Wettkampf 1'!$B$10:$D$45,3,FALSE)</f>
        <v>293.3</v>
      </c>
      <c r="D20" s="9">
        <f>VLOOKUP($A20,'2'!$B$10:$D$45,3,FALSE)</f>
        <v>304.8</v>
      </c>
      <c r="E20" s="9">
        <f>VLOOKUP($A20,'3'!$B$10:$D$45,3,FALSE)</f>
        <v>305.60000000000002</v>
      </c>
      <c r="F20" s="9">
        <f>VLOOKUP($A20,'4'!$B$10:$D$45,3,FALSE)</f>
        <v>299.2</v>
      </c>
      <c r="G20" s="9">
        <f>VLOOKUP($A20,'5'!$B$10:$D$45,3,FALSE)</f>
        <v>307.7</v>
      </c>
      <c r="H20" s="9">
        <f>VLOOKUP($A20,'6'!$B$10:$D$45,3,FALSE)</f>
        <v>299.2</v>
      </c>
      <c r="I20" s="9">
        <f>K20/J20</f>
        <v>301.63333333333338</v>
      </c>
      <c r="J20" s="9">
        <f>VLOOKUP(A20,Formelhilfe!$A$9:$H$44,8,FALSE)</f>
        <v>6</v>
      </c>
      <c r="K20" s="10">
        <f>SUM(C20:H20)</f>
        <v>1809.8000000000002</v>
      </c>
      <c r="L20" s="9">
        <f>VLOOKUP($A20,'7'!$B$10:$D$45,3,FALSE)</f>
        <v>303.10000000000002</v>
      </c>
      <c r="M20" s="9">
        <f>VLOOKUP($A20,'8'!$B$10:$D$45,3,FALSE)</f>
        <v>296.39999999999998</v>
      </c>
      <c r="N20" s="9">
        <f>VLOOKUP($A20,'9'!$B$10:$D$45,3,FALSE)</f>
        <v>302.10000000000002</v>
      </c>
      <c r="O20" s="9">
        <f>VLOOKUP($A20,'10'!$B$10:$D$45,3,FALSE)</f>
        <v>301.60000000000002</v>
      </c>
      <c r="P20" s="9">
        <f>VLOOKUP($A20,'11'!$B$10:$D$45,3,FALSE)</f>
        <v>301.2</v>
      </c>
      <c r="Q20" s="9">
        <f>VLOOKUP($A20,'12'!$B$10:$D$45,3,FALSE)</f>
        <v>307.3</v>
      </c>
      <c r="R20" s="10">
        <f>T20/S20</f>
        <v>301.95</v>
      </c>
      <c r="S20" s="9">
        <f>VLOOKUP(A20,Formelhilfe!$A$9:$O$44,15,FALSE)</f>
        <v>6</v>
      </c>
      <c r="T20" s="10">
        <f>SUM(L20:Q20)</f>
        <v>1811.7</v>
      </c>
      <c r="U20" s="10">
        <f>W20/V20</f>
        <v>301.79166666666669</v>
      </c>
      <c r="V20" s="9">
        <f>VLOOKUP(A20,Formelhilfe!$A$9:$P$44,16,FALSE)</f>
        <v>12</v>
      </c>
      <c r="W20" s="11">
        <f>SUM(C20:H20,L20:Q20)</f>
        <v>3621.5</v>
      </c>
    </row>
    <row r="21" spans="1:45" ht="18" customHeight="1" x14ac:dyDescent="0.4">
      <c r="A21" s="206" t="s">
        <v>109</v>
      </c>
      <c r="B21" s="97" t="str">
        <f>VLOOKUP(A21,'Wettkampf 1'!$B$10:$C$45,2,FALSE)</f>
        <v>Sögel I</v>
      </c>
      <c r="C21" s="9">
        <f>VLOOKUP(A21,'Wettkampf 1'!$B$10:$D$45,3,FALSE)</f>
        <v>293.60000000000002</v>
      </c>
      <c r="D21" s="9">
        <f>VLOOKUP($A21,'2'!$B$10:$D$45,3,FALSE)</f>
        <v>306.89999999999998</v>
      </c>
      <c r="E21" s="9">
        <f>VLOOKUP($A21,'3'!$B$10:$D$45,3,FALSE)</f>
        <v>309.8</v>
      </c>
      <c r="F21" s="9">
        <f>VLOOKUP($A21,'4'!$B$10:$D$45,3,FALSE)</f>
        <v>302</v>
      </c>
      <c r="G21" s="9">
        <f>VLOOKUP($A21,'5'!$B$10:$D$45,3,FALSE)</f>
        <v>305.7</v>
      </c>
      <c r="H21" s="9">
        <f>VLOOKUP($A21,'6'!$B$10:$D$45,3,FALSE)</f>
        <v>0</v>
      </c>
      <c r="I21" s="9">
        <f>K21/J21</f>
        <v>303.60000000000002</v>
      </c>
      <c r="J21" s="9">
        <f>VLOOKUP(A21,Formelhilfe!$A$9:$H$44,8,FALSE)</f>
        <v>5</v>
      </c>
      <c r="K21" s="10">
        <f>SUM(C21:H21)</f>
        <v>1518</v>
      </c>
      <c r="L21" s="9">
        <f>VLOOKUP($A21,'7'!$B$10:$D$45,3,FALSE)</f>
        <v>310.89999999999998</v>
      </c>
      <c r="M21" s="9">
        <f>VLOOKUP($A21,'8'!$B$10:$D$45,3,FALSE)</f>
        <v>305.7</v>
      </c>
      <c r="N21" s="9">
        <f>VLOOKUP($A21,'9'!$B$10:$D$45,3,FALSE)</f>
        <v>308.89999999999998</v>
      </c>
      <c r="O21" s="9">
        <f>VLOOKUP($A21,'10'!$B$10:$D$45,3,FALSE)</f>
        <v>312.5</v>
      </c>
      <c r="P21" s="9">
        <f>VLOOKUP($A21,'11'!$B$10:$D$45,3,FALSE)</f>
        <v>307.39999999999998</v>
      </c>
      <c r="Q21" s="9">
        <f>VLOOKUP($A21,'12'!$B$10:$D$45,3,FALSE)</f>
        <v>305</v>
      </c>
      <c r="R21" s="10">
        <f>T21/S21</f>
        <v>308.40000000000003</v>
      </c>
      <c r="S21" s="9">
        <f>VLOOKUP(A21,Formelhilfe!$A$9:$O$44,15,FALSE)</f>
        <v>6</v>
      </c>
      <c r="T21" s="10">
        <f>SUM(L21:Q21)</f>
        <v>1850.4</v>
      </c>
      <c r="U21" s="10">
        <f>W21/V21</f>
        <v>306.21818181818185</v>
      </c>
      <c r="V21" s="9">
        <f>VLOOKUP(A21,Formelhilfe!$A$9:$P$44,16,FALSE)</f>
        <v>11</v>
      </c>
      <c r="W21" s="11">
        <f>SUM(C21:H21,L21:Q21)</f>
        <v>3368.4</v>
      </c>
    </row>
    <row r="22" spans="1:45" ht="18" customHeight="1" x14ac:dyDescent="0.4">
      <c r="A22" s="206" t="s">
        <v>94</v>
      </c>
      <c r="B22" s="97" t="str">
        <f>VLOOKUP(A22,'Wettkampf 1'!$B$10:$C$45,2,FALSE)</f>
        <v>Börgerwald I</v>
      </c>
      <c r="C22" s="9">
        <f>VLOOKUP(A22,'Wettkampf 1'!$B$10:$D$45,3,FALSE)</f>
        <v>307.89999999999998</v>
      </c>
      <c r="D22" s="9">
        <f>VLOOKUP($A22,'2'!$B$10:$D$45,3,FALSE)</f>
        <v>299.10000000000002</v>
      </c>
      <c r="E22" s="9">
        <f>VLOOKUP($A22,'3'!$B$10:$D$45,3,FALSE)</f>
        <v>309.60000000000002</v>
      </c>
      <c r="F22" s="9">
        <f>VLOOKUP($A22,'4'!$B$10:$D$45,3,FALSE)</f>
        <v>304</v>
      </c>
      <c r="G22" s="9">
        <f>VLOOKUP($A22,'5'!$B$10:$D$45,3,FALSE)</f>
        <v>306.8</v>
      </c>
      <c r="H22" s="9">
        <f>VLOOKUP($A22,'6'!$B$10:$D$45,3,FALSE)</f>
        <v>303.8</v>
      </c>
      <c r="I22" s="9">
        <f>K22/J22</f>
        <v>305.2</v>
      </c>
      <c r="J22" s="9">
        <f>VLOOKUP(A22,Formelhilfe!$A$9:$H$44,8,FALSE)</f>
        <v>6</v>
      </c>
      <c r="K22" s="10">
        <f>SUM(C22:H22)</f>
        <v>1831.1999999999998</v>
      </c>
      <c r="L22" s="9">
        <f>VLOOKUP($A22,'7'!$B$10:$D$45,3,FALSE)</f>
        <v>307.10000000000002</v>
      </c>
      <c r="M22" s="9">
        <f>VLOOKUP($A22,'8'!$B$10:$D$45,3,FALSE)</f>
        <v>301.7</v>
      </c>
      <c r="N22" s="9">
        <f>VLOOKUP($A22,'9'!$B$10:$D$45,3,FALSE)</f>
        <v>304.3</v>
      </c>
      <c r="O22" s="9">
        <f>VLOOKUP($A22,'10'!$B$10:$D$45,3,FALSE)</f>
        <v>305.8</v>
      </c>
      <c r="P22" s="9">
        <f>VLOOKUP($A22,'11'!$B$10:$D$45,3,FALSE)</f>
        <v>306.10000000000002</v>
      </c>
      <c r="Q22" s="9">
        <f>VLOOKUP($A22,'12'!$B$10:$D$45,3,FALSE)</f>
        <v>0</v>
      </c>
      <c r="R22" s="10">
        <f>T22/S22</f>
        <v>305</v>
      </c>
      <c r="S22" s="9">
        <f>VLOOKUP(A22,Formelhilfe!$A$9:$O$44,15,FALSE)</f>
        <v>5</v>
      </c>
      <c r="T22" s="10">
        <f>SUM(L22:Q22)</f>
        <v>1525</v>
      </c>
      <c r="U22" s="10">
        <f>W22/V22</f>
        <v>305.10909090909087</v>
      </c>
      <c r="V22" s="9">
        <f>VLOOKUP(A22,Formelhilfe!$A$9:$P$44,16,FALSE)</f>
        <v>11</v>
      </c>
      <c r="W22" s="11">
        <f>SUM(C22:H22,L22:Q22)</f>
        <v>3356.2</v>
      </c>
    </row>
    <row r="23" spans="1:45" ht="18" customHeight="1" x14ac:dyDescent="0.4">
      <c r="A23" s="206" t="s">
        <v>100</v>
      </c>
      <c r="B23" s="97" t="str">
        <f>VLOOKUP(A23,'Wettkampf 1'!$B$10:$C$45,2,FALSE)</f>
        <v>Breddenberg II</v>
      </c>
      <c r="C23" s="9">
        <f>VLOOKUP(A23,'Wettkampf 1'!$B$10:$D$45,3,FALSE)</f>
        <v>300.3</v>
      </c>
      <c r="D23" s="9">
        <f>VLOOKUP($A23,'2'!$B$10:$D$45,3,FALSE)</f>
        <v>309.10000000000002</v>
      </c>
      <c r="E23" s="9">
        <f>VLOOKUP($A23,'3'!$B$10:$D$45,3,FALSE)</f>
        <v>310.5</v>
      </c>
      <c r="F23" s="9">
        <f>VLOOKUP($A23,'4'!$B$10:$D$45,3,FALSE)</f>
        <v>307.8</v>
      </c>
      <c r="G23" s="9">
        <f>VLOOKUP($A23,'5'!$B$10:$D$45,3,FALSE)</f>
        <v>297.7</v>
      </c>
      <c r="H23" s="9">
        <f>VLOOKUP($A23,'6'!$B$10:$D$45,3,FALSE)</f>
        <v>0</v>
      </c>
      <c r="I23" s="9">
        <f>K23/J23</f>
        <v>305.08000000000004</v>
      </c>
      <c r="J23" s="9">
        <f>VLOOKUP(A23,Formelhilfe!$A$9:$H$44,8,FALSE)</f>
        <v>5</v>
      </c>
      <c r="K23" s="10">
        <f>SUM(C23:H23)</f>
        <v>1525.4</v>
      </c>
      <c r="L23" s="9">
        <f>VLOOKUP($A23,'7'!$B$10:$D$45,3,FALSE)</f>
        <v>308.8</v>
      </c>
      <c r="M23" s="9">
        <f>VLOOKUP($A23,'8'!$B$10:$D$45,3,FALSE)</f>
        <v>308.8</v>
      </c>
      <c r="N23" s="9">
        <f>VLOOKUP($A23,'9'!$B$10:$D$45,3,FALSE)</f>
        <v>302.10000000000002</v>
      </c>
      <c r="O23" s="9">
        <f>VLOOKUP($A23,'10'!$B$10:$D$45,3,FALSE)</f>
        <v>293.7</v>
      </c>
      <c r="P23" s="9">
        <f>VLOOKUP($A23,'11'!$B$10:$D$45,3,FALSE)</f>
        <v>309.89999999999998</v>
      </c>
      <c r="Q23" s="9">
        <f>VLOOKUP($A23,'12'!$B$10:$D$45,3,FALSE)</f>
        <v>306.7</v>
      </c>
      <c r="R23" s="10">
        <f>T23/S23</f>
        <v>305.00000000000006</v>
      </c>
      <c r="S23" s="9">
        <f>VLOOKUP(A23,Formelhilfe!$A$9:$O$44,15,FALSE)</f>
        <v>6</v>
      </c>
      <c r="T23" s="10">
        <f>SUM(L23:Q23)</f>
        <v>1830.0000000000002</v>
      </c>
      <c r="U23" s="10">
        <f>W23/V23</f>
        <v>305.0363636363636</v>
      </c>
      <c r="V23" s="9">
        <f>VLOOKUP(A23,Formelhilfe!$A$9:$P$44,16,FALSE)</f>
        <v>11</v>
      </c>
      <c r="W23" s="11">
        <f>SUM(C23:H23,L23:Q23)</f>
        <v>3355.3999999999996</v>
      </c>
    </row>
    <row r="24" spans="1:45" ht="18" customHeight="1" x14ac:dyDescent="0.4">
      <c r="A24" s="206" t="s">
        <v>117</v>
      </c>
      <c r="B24" s="97" t="str">
        <f>VLOOKUP(A24,'Wettkampf 1'!$B$10:$C$45,2,FALSE)</f>
        <v>Breddenberg I</v>
      </c>
      <c r="C24" s="9">
        <f>VLOOKUP(A24,'Wettkampf 1'!$B$10:$D$45,3,FALSE)</f>
        <v>302.5</v>
      </c>
      <c r="D24" s="9">
        <f>VLOOKUP($A24,'2'!$B$10:$D$45,3,FALSE)</f>
        <v>298.3</v>
      </c>
      <c r="E24" s="9">
        <f>VLOOKUP($A24,'3'!$B$10:$D$45,3,FALSE)</f>
        <v>0</v>
      </c>
      <c r="F24" s="9">
        <f>VLOOKUP($A24,'4'!$B$10:$D$45,3,FALSE)</f>
        <v>301.60000000000002</v>
      </c>
      <c r="G24" s="9">
        <f>VLOOKUP($A24,'5'!$B$10:$D$45,3,FALSE)</f>
        <v>305</v>
      </c>
      <c r="H24" s="9">
        <f>VLOOKUP($A24,'6'!$B$10:$D$45,3,FALSE)</f>
        <v>305</v>
      </c>
      <c r="I24" s="9">
        <f>K24/J24</f>
        <v>302.48</v>
      </c>
      <c r="J24" s="9">
        <f>VLOOKUP(A24,Formelhilfe!$A$9:$H$44,8,FALSE)</f>
        <v>5</v>
      </c>
      <c r="K24" s="10">
        <f>SUM(C24:H24)</f>
        <v>1512.4</v>
      </c>
      <c r="L24" s="9">
        <f>VLOOKUP($A24,'7'!$B$10:$D$45,3,FALSE)</f>
        <v>301.10000000000002</v>
      </c>
      <c r="M24" s="9">
        <f>VLOOKUP($A24,'8'!$B$10:$D$45,3,FALSE)</f>
        <v>303.39999999999998</v>
      </c>
      <c r="N24" s="9">
        <f>VLOOKUP($A24,'9'!$B$10:$D$45,3,FALSE)</f>
        <v>303.2</v>
      </c>
      <c r="O24" s="9">
        <f>VLOOKUP($A24,'10'!$B$10:$D$45,3,FALSE)</f>
        <v>306.7</v>
      </c>
      <c r="P24" s="9">
        <f>VLOOKUP($A24,'11'!$B$10:$D$45,3,FALSE)</f>
        <v>303.8</v>
      </c>
      <c r="Q24" s="9">
        <f>VLOOKUP($A24,'12'!$B$10:$D$45,3,FALSE)</f>
        <v>302.2</v>
      </c>
      <c r="R24" s="10">
        <f>T24/S24</f>
        <v>303.40000000000003</v>
      </c>
      <c r="S24" s="9">
        <f>VLOOKUP(A24,Formelhilfe!$A$9:$O$44,15,FALSE)</f>
        <v>6</v>
      </c>
      <c r="T24" s="10">
        <f>SUM(L24:Q24)</f>
        <v>1820.4</v>
      </c>
      <c r="U24" s="10">
        <f>W24/V24</f>
        <v>302.98181818181814</v>
      </c>
      <c r="V24" s="9">
        <f>VLOOKUP(A24,Formelhilfe!$A$9:$P$44,16,FALSE)</f>
        <v>11</v>
      </c>
      <c r="W24" s="11">
        <f>SUM(C24:H24,L24:Q24)</f>
        <v>3332.7999999999997</v>
      </c>
    </row>
    <row r="25" spans="1:45" ht="18" customHeight="1" x14ac:dyDescent="0.4">
      <c r="A25" s="206" t="s">
        <v>96</v>
      </c>
      <c r="B25" s="97" t="str">
        <f>VLOOKUP(A25,'Wettkampf 1'!$B$10:$C$45,2,FALSE)</f>
        <v>Börgerwald I</v>
      </c>
      <c r="C25" s="9">
        <f>VLOOKUP(A25,'Wettkampf 1'!$B$10:$D$45,3,FALSE)</f>
        <v>290.60000000000002</v>
      </c>
      <c r="D25" s="9">
        <f>VLOOKUP($A25,'2'!$B$10:$D$45,3,FALSE)</f>
        <v>280.39999999999998</v>
      </c>
      <c r="E25" s="9">
        <f>VLOOKUP($A25,'3'!$B$10:$D$45,3,FALSE)</f>
        <v>290.89999999999998</v>
      </c>
      <c r="F25" s="9">
        <f>VLOOKUP($A25,'4'!$B$10:$D$45,3,FALSE)</f>
        <v>293.3</v>
      </c>
      <c r="G25" s="9">
        <f>VLOOKUP($A25,'5'!$B$10:$D$45,3,FALSE)</f>
        <v>286.2</v>
      </c>
      <c r="H25" s="9">
        <f>VLOOKUP($A25,'6'!$B$10:$D$45,3,FALSE)</f>
        <v>0</v>
      </c>
      <c r="I25" s="9">
        <f>K25/J25</f>
        <v>288.28000000000003</v>
      </c>
      <c r="J25" s="9">
        <f>VLOOKUP(A25,Formelhilfe!$A$9:$H$44,8,FALSE)</f>
        <v>5</v>
      </c>
      <c r="K25" s="10">
        <f>SUM(C25:H25)</f>
        <v>1441.4</v>
      </c>
      <c r="L25" s="9">
        <f>VLOOKUP($A25,'7'!$B$10:$D$45,3,FALSE)</f>
        <v>289.7</v>
      </c>
      <c r="M25" s="9">
        <f>VLOOKUP($A25,'8'!$B$10:$D$45,3,FALSE)</f>
        <v>306.3</v>
      </c>
      <c r="N25" s="9">
        <f>VLOOKUP($A25,'9'!$B$10:$D$45,3,FALSE)</f>
        <v>307.2</v>
      </c>
      <c r="O25" s="9">
        <f>VLOOKUP($A25,'10'!$B$10:$D$45,3,FALSE)</f>
        <v>308.7</v>
      </c>
      <c r="P25" s="9">
        <f>VLOOKUP($A25,'11'!$B$10:$D$45,3,FALSE)</f>
        <v>310.3</v>
      </c>
      <c r="Q25" s="9">
        <f>VLOOKUP($A25,'12'!$B$10:$D$45,3,FALSE)</f>
        <v>311.5</v>
      </c>
      <c r="R25" s="10">
        <f>T25/S25</f>
        <v>305.61666666666667</v>
      </c>
      <c r="S25" s="9">
        <f>VLOOKUP(A25,Formelhilfe!$A$9:$O$44,15,FALSE)</f>
        <v>6</v>
      </c>
      <c r="T25" s="10">
        <f>SUM(L25:Q25)</f>
        <v>1833.7</v>
      </c>
      <c r="U25" s="10">
        <f>W25/V25</f>
        <v>297.73636363636365</v>
      </c>
      <c r="V25" s="9">
        <f>VLOOKUP(A25,Formelhilfe!$A$9:$P$44,16,FALSE)</f>
        <v>11</v>
      </c>
      <c r="W25" s="11">
        <f>SUM(C25:H25,L25:Q25)</f>
        <v>3275.1</v>
      </c>
    </row>
    <row r="26" spans="1:45" ht="18" customHeight="1" x14ac:dyDescent="0.4">
      <c r="A26" s="206" t="s">
        <v>97</v>
      </c>
      <c r="B26" s="97" t="str">
        <f>VLOOKUP(A26,'Wettkampf 1'!$B$10:$C$45,2,FALSE)</f>
        <v>Breddenberg II</v>
      </c>
      <c r="C26" s="9">
        <f>VLOOKUP(A26,'Wettkampf 1'!$B$10:$D$45,3,FALSE)</f>
        <v>310.5</v>
      </c>
      <c r="D26" s="9">
        <f>VLOOKUP($A26,'2'!$B$10:$D$45,3,FALSE)</f>
        <v>308</v>
      </c>
      <c r="E26" s="9">
        <f>VLOOKUP($A26,'3'!$B$10:$D$45,3,FALSE)</f>
        <v>308.3</v>
      </c>
      <c r="F26" s="9">
        <f>VLOOKUP($A26,'4'!$B$10:$D$45,3,FALSE)</f>
        <v>305.10000000000002</v>
      </c>
      <c r="G26" s="9">
        <f>VLOOKUP($A26,'5'!$B$10:$D$45,3,FALSE)</f>
        <v>305.89999999999998</v>
      </c>
      <c r="H26" s="9">
        <f>VLOOKUP($A26,'6'!$B$10:$D$45,3,FALSE)</f>
        <v>314.5</v>
      </c>
      <c r="I26" s="9">
        <f>K26/J26</f>
        <v>308.7166666666667</v>
      </c>
      <c r="J26" s="9">
        <f>VLOOKUP(A26,Formelhilfe!$A$9:$H$44,8,FALSE)</f>
        <v>6</v>
      </c>
      <c r="K26" s="10">
        <f>SUM(C26:H26)</f>
        <v>1852.3000000000002</v>
      </c>
      <c r="L26" s="9">
        <f>VLOOKUP($A26,'7'!$B$10:$D$45,3,FALSE)</f>
        <v>307.7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307.10000000000002</v>
      </c>
      <c r="P26" s="9">
        <f>VLOOKUP($A26,'11'!$B$10:$D$45,3,FALSE)</f>
        <v>304.7</v>
      </c>
      <c r="Q26" s="9">
        <f>VLOOKUP($A26,'12'!$B$10:$D$45,3,FALSE)</f>
        <v>303.2</v>
      </c>
      <c r="R26" s="10">
        <f>T26/S26</f>
        <v>305.67500000000001</v>
      </c>
      <c r="S26" s="9">
        <f>VLOOKUP(A26,Formelhilfe!$A$9:$O$44,15,FALSE)</f>
        <v>4</v>
      </c>
      <c r="T26" s="10">
        <f>SUM(L26:Q26)</f>
        <v>1222.7</v>
      </c>
      <c r="U26" s="10">
        <f>W26/V26</f>
        <v>307.49999999999994</v>
      </c>
      <c r="V26" s="9">
        <f>VLOOKUP(A26,Formelhilfe!$A$9:$P$44,16,FALSE)</f>
        <v>10</v>
      </c>
      <c r="W26" s="11">
        <f>SUM(C26:H26,L26:Q26)</f>
        <v>3074.9999999999995</v>
      </c>
    </row>
    <row r="27" spans="1:45" ht="18" customHeight="1" x14ac:dyDescent="0.4">
      <c r="A27" s="206" t="s">
        <v>101</v>
      </c>
      <c r="B27" s="97" t="str">
        <f>VLOOKUP(A27,'Wettkampf 1'!$B$10:$C$45,2,FALSE)</f>
        <v>Breddenberg II</v>
      </c>
      <c r="C27" s="9">
        <f>VLOOKUP(A27,'Wettkampf 1'!$B$10:$D$45,3,FALSE)</f>
        <v>306.60000000000002</v>
      </c>
      <c r="D27" s="9">
        <f>VLOOKUP($A27,'2'!$B$10:$D$45,3,FALSE)</f>
        <v>308.8</v>
      </c>
      <c r="E27" s="9">
        <f>VLOOKUP($A27,'3'!$B$10:$D$45,3,FALSE)</f>
        <v>306.10000000000002</v>
      </c>
      <c r="F27" s="9">
        <f>VLOOKUP($A27,'4'!$B$10:$D$45,3,FALSE)</f>
        <v>302.39999999999998</v>
      </c>
      <c r="G27" s="9">
        <f>VLOOKUP($A27,'5'!$B$10:$D$45,3,FALSE)</f>
        <v>302.2</v>
      </c>
      <c r="H27" s="9">
        <f>VLOOKUP($A27,'6'!$B$10:$D$45,3,FALSE)</f>
        <v>302.10000000000002</v>
      </c>
      <c r="I27" s="9">
        <f>K27/J27</f>
        <v>304.70000000000005</v>
      </c>
      <c r="J27" s="9">
        <f>VLOOKUP(A27,Formelhilfe!$A$9:$H$44,8,FALSE)</f>
        <v>6</v>
      </c>
      <c r="K27" s="10">
        <f>SUM(C27:H27)</f>
        <v>1828.2000000000003</v>
      </c>
      <c r="L27" s="9">
        <f>VLOOKUP($A27,'7'!$B$10:$D$45,3,FALSE)</f>
        <v>0</v>
      </c>
      <c r="M27" s="9">
        <f>VLOOKUP($A27,'8'!$B$10:$D$45,3,FALSE)</f>
        <v>305.7</v>
      </c>
      <c r="N27" s="9">
        <f>VLOOKUP($A27,'9'!$B$10:$D$45,3,FALSE)</f>
        <v>0</v>
      </c>
      <c r="O27" s="9">
        <f>VLOOKUP($A27,'10'!$B$10:$D$45,3,FALSE)</f>
        <v>303.39999999999998</v>
      </c>
      <c r="P27" s="9">
        <f>VLOOKUP($A27,'11'!$B$10:$D$45,3,FALSE)</f>
        <v>308.7</v>
      </c>
      <c r="Q27" s="9">
        <f>VLOOKUP($A27,'12'!$B$10:$D$45,3,FALSE)</f>
        <v>296</v>
      </c>
      <c r="R27" s="10">
        <f>T27/S27</f>
        <v>303.45</v>
      </c>
      <c r="S27" s="9">
        <f>VLOOKUP(A27,Formelhilfe!$A$9:$O$44,15,FALSE)</f>
        <v>4</v>
      </c>
      <c r="T27" s="10">
        <f>SUM(L27:Q27)</f>
        <v>1213.8</v>
      </c>
      <c r="U27" s="10">
        <f>W27/V27</f>
        <v>304.2</v>
      </c>
      <c r="V27" s="9">
        <f>VLOOKUP(A27,Formelhilfe!$A$9:$P$44,16,FALSE)</f>
        <v>10</v>
      </c>
      <c r="W27" s="11">
        <f>SUM(C27:H27,L27:Q27)</f>
        <v>3042</v>
      </c>
    </row>
    <row r="28" spans="1:45" ht="21" x14ac:dyDescent="0.4">
      <c r="A28" s="206" t="s">
        <v>105</v>
      </c>
      <c r="B28" s="97" t="str">
        <f>VLOOKUP(A28,'Wettkampf 1'!$B$10:$C$45,2,FALSE)</f>
        <v>Esterwegen IV</v>
      </c>
      <c r="C28" s="9">
        <f>VLOOKUP(A28,'Wettkampf 1'!$B$10:$D$45,3,FALSE)</f>
        <v>0</v>
      </c>
      <c r="D28" s="9">
        <f>VLOOKUP($A28,'2'!$B$10:$D$45,3,FALSE)</f>
        <v>308.89999999999998</v>
      </c>
      <c r="E28" s="9">
        <f>VLOOKUP($A28,'3'!$B$10:$D$45,3,FALSE)</f>
        <v>309.60000000000002</v>
      </c>
      <c r="F28" s="9">
        <f>VLOOKUP($A28,'4'!$B$10:$D$45,3,FALSE)</f>
        <v>309.2</v>
      </c>
      <c r="G28" s="9">
        <f>VLOOKUP($A28,'5'!$B$10:$D$45,3,FALSE)</f>
        <v>309.5</v>
      </c>
      <c r="H28" s="9">
        <f>VLOOKUP($A28,'6'!$B$10:$D$45,3,FALSE)</f>
        <v>307.2</v>
      </c>
      <c r="I28" s="9">
        <f>K28/J28</f>
        <v>308.88</v>
      </c>
      <c r="J28" s="9">
        <f>VLOOKUP(A28,Formelhilfe!$A$9:$H$44,8,FALSE)</f>
        <v>5</v>
      </c>
      <c r="K28" s="10">
        <f>SUM(C28:H28)</f>
        <v>1544.4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307.3</v>
      </c>
      <c r="O28" s="9">
        <f>VLOOKUP($A28,'10'!$B$10:$D$45,3,FALSE)</f>
        <v>308.2</v>
      </c>
      <c r="P28" s="9">
        <f>VLOOKUP($A28,'11'!$B$10:$D$45,3,FALSE)</f>
        <v>305</v>
      </c>
      <c r="Q28" s="9">
        <f>VLOOKUP($A28,'12'!$B$10:$D$45,3,FALSE)</f>
        <v>305.3</v>
      </c>
      <c r="R28" s="10">
        <f>T28/S28</f>
        <v>306.45</v>
      </c>
      <c r="S28" s="9">
        <f>VLOOKUP(A28,Formelhilfe!$A$9:$O$44,15,FALSE)</f>
        <v>4</v>
      </c>
      <c r="T28" s="10">
        <f>SUM(L28:Q28)</f>
        <v>1225.8</v>
      </c>
      <c r="U28" s="10">
        <f>W28/V28</f>
        <v>307.8</v>
      </c>
      <c r="V28" s="9">
        <f>VLOOKUP(A28,Formelhilfe!$A$9:$P$44,16,FALSE)</f>
        <v>9</v>
      </c>
      <c r="W28" s="11">
        <f>SUM(C28:H28,L28:Q28)</f>
        <v>2770.2000000000003</v>
      </c>
    </row>
    <row r="29" spans="1:45" ht="21" x14ac:dyDescent="0.4">
      <c r="A29" s="206" t="s">
        <v>107</v>
      </c>
      <c r="B29" s="97" t="str">
        <f>VLOOKUP(A29,'Wettkampf 1'!$B$10:$C$45,2,FALSE)</f>
        <v>Esterwegen IV</v>
      </c>
      <c r="C29" s="9">
        <f>VLOOKUP(A29,'Wettkampf 1'!$B$10:$D$45,3,FALSE)</f>
        <v>0</v>
      </c>
      <c r="D29" s="9">
        <f>VLOOKUP($A29,'2'!$B$10:$D$45,3,FALSE)</f>
        <v>300.89999999999998</v>
      </c>
      <c r="E29" s="9">
        <f>VLOOKUP($A29,'3'!$B$10:$D$45,3,FALSE)</f>
        <v>297.5</v>
      </c>
      <c r="F29" s="9">
        <f>VLOOKUP($A29,'4'!$B$10:$D$45,3,FALSE)</f>
        <v>0</v>
      </c>
      <c r="G29" s="9">
        <f>VLOOKUP($A29,'5'!$B$10:$D$45,3,FALSE)</f>
        <v>293.89999999999998</v>
      </c>
      <c r="H29" s="9">
        <f>VLOOKUP($A29,'6'!$B$10:$D$45,3,FALSE)</f>
        <v>289</v>
      </c>
      <c r="I29" s="9">
        <f>K29/J29</f>
        <v>295.32499999999999</v>
      </c>
      <c r="J29" s="9">
        <f>VLOOKUP(A29,Formelhilfe!$A$9:$H$44,8,FALSE)</f>
        <v>4</v>
      </c>
      <c r="K29" s="10">
        <f>SUM(C29:H29)</f>
        <v>1181.3</v>
      </c>
      <c r="L29" s="9">
        <f>VLOOKUP($A29,'7'!$B$10:$D$45,3,FALSE)</f>
        <v>289.8</v>
      </c>
      <c r="M29" s="9">
        <f>VLOOKUP($A29,'8'!$B$10:$D$45,3,FALSE)</f>
        <v>0</v>
      </c>
      <c r="N29" s="9">
        <f>VLOOKUP($A29,'9'!$B$10:$D$45,3,FALSE)</f>
        <v>277.3</v>
      </c>
      <c r="O29" s="9">
        <f>VLOOKUP($A29,'10'!$B$10:$D$45,3,FALSE)</f>
        <v>0</v>
      </c>
      <c r="P29" s="9">
        <f>VLOOKUP($A29,'11'!$B$10:$D$45,3,FALSE)</f>
        <v>295.7</v>
      </c>
      <c r="Q29" s="9">
        <f>VLOOKUP($A29,'12'!$B$10:$D$45,3,FALSE)</f>
        <v>286.5</v>
      </c>
      <c r="R29" s="10">
        <f>T29/S29</f>
        <v>287.32499999999999</v>
      </c>
      <c r="S29" s="9">
        <f>VLOOKUP(A29,Formelhilfe!$A$9:$O$44,15,FALSE)</f>
        <v>4</v>
      </c>
      <c r="T29" s="10">
        <f>SUM(L29:Q29)</f>
        <v>1149.3</v>
      </c>
      <c r="U29" s="10">
        <f>W29/V29</f>
        <v>291.32499999999999</v>
      </c>
      <c r="V29" s="9">
        <f>VLOOKUP(A29,Formelhilfe!$A$9:$P$44,16,FALSE)</f>
        <v>8</v>
      </c>
      <c r="W29" s="11">
        <f>SUM(C29:H29,L29:Q29)</f>
        <v>2330.6</v>
      </c>
    </row>
    <row r="30" spans="1:45" ht="21" x14ac:dyDescent="0.4">
      <c r="A30" s="206" t="s">
        <v>95</v>
      </c>
      <c r="B30" s="97" t="str">
        <f>VLOOKUP(A30,'Wettkampf 1'!$B$10:$C$45,2,FALSE)</f>
        <v>Börgerwald I</v>
      </c>
      <c r="C30" s="9">
        <f>VLOOKUP(A30,'Wettkampf 1'!$B$10:$D$45,3,FALSE)</f>
        <v>301.8</v>
      </c>
      <c r="D30" s="9">
        <f>VLOOKUP($A30,'2'!$B$10:$D$45,3,FALSE)</f>
        <v>294.5</v>
      </c>
      <c r="E30" s="9">
        <f>VLOOKUP($A30,'3'!$B$10:$D$45,3,FALSE)</f>
        <v>289.2</v>
      </c>
      <c r="F30" s="9">
        <f>VLOOKUP($A30,'4'!$B$10:$D$45,3,FALSE)</f>
        <v>302</v>
      </c>
      <c r="G30" s="9">
        <f>VLOOKUP($A30,'5'!$B$10:$D$45,3,FALSE)</f>
        <v>0</v>
      </c>
      <c r="H30" s="9">
        <f>VLOOKUP($A30,'6'!$B$10:$D$45,3,FALSE)</f>
        <v>0</v>
      </c>
      <c r="I30" s="9">
        <f>K30/J30</f>
        <v>296.875</v>
      </c>
      <c r="J30" s="9">
        <f>VLOOKUP(A30,Formelhilfe!$A$9:$H$44,8,FALSE)</f>
        <v>4</v>
      </c>
      <c r="K30" s="10">
        <f>SUM(C30:H30)</f>
        <v>1187.5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 t="e">
        <f>T30/S30</f>
        <v>#DIV/0!</v>
      </c>
      <c r="S30" s="9">
        <f>VLOOKUP(A30,Formelhilfe!$A$9:$O$44,15,FALSE)</f>
        <v>0</v>
      </c>
      <c r="T30" s="10">
        <f>SUM(L30:Q30)</f>
        <v>0</v>
      </c>
      <c r="U30" s="10">
        <f>W30/V30</f>
        <v>296.875</v>
      </c>
      <c r="V30" s="9">
        <f>VLOOKUP(A30,Formelhilfe!$A$9:$P$44,16,FALSE)</f>
        <v>4</v>
      </c>
      <c r="W30" s="11">
        <f>SUM(C30:H30,L30:Q30)</f>
        <v>1187.5</v>
      </c>
    </row>
    <row r="31" spans="1:45" ht="21" x14ac:dyDescent="0.4">
      <c r="A31" s="206" t="s">
        <v>55</v>
      </c>
      <c r="B31" s="97" t="str">
        <f>VLOOKUP(A31,'Wettkampf 1'!$B$10:$C$45,2,FALSE)</f>
        <v>Börgerwald 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 t="e">
        <f>K31/J31</f>
        <v>#DIV/0!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 t="e">
        <f>T31/S31</f>
        <v>#DIV/0!</v>
      </c>
      <c r="S31" s="9">
        <f>VLOOKUP(A31,Formelhilfe!$A$9:$O$44,15,FALSE)</f>
        <v>0</v>
      </c>
      <c r="T31" s="10">
        <f>SUM(L31:Q31)</f>
        <v>0</v>
      </c>
      <c r="U31" s="10" t="e">
        <f>W31/V31</f>
        <v>#DIV/0!</v>
      </c>
      <c r="V31" s="9">
        <f>VLOOKUP(A31,Formelhilfe!$A$9:$P$44,16,FALSE)</f>
        <v>0</v>
      </c>
      <c r="W31" s="11">
        <f>SUM(C31:H31,L31:Q31)</f>
        <v>0</v>
      </c>
    </row>
    <row r="32" spans="1:45" ht="21" x14ac:dyDescent="0.4">
      <c r="A32" s="206" t="s">
        <v>56</v>
      </c>
      <c r="B32" s="97" t="str">
        <f>VLOOKUP(A32,'Wettkampf 1'!$B$10:$C$45,2,FALSE)</f>
        <v>Breddenberg II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 t="e">
        <f>K32/J32</f>
        <v>#DIV/0!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 t="e">
        <f>T32/S32</f>
        <v>#DIV/0!</v>
      </c>
      <c r="S32" s="9">
        <f>VLOOKUP(A32,Formelhilfe!$A$9:$O$44,15,FALSE)</f>
        <v>0</v>
      </c>
      <c r="T32" s="10">
        <f>SUM(L32:Q32)</f>
        <v>0</v>
      </c>
      <c r="U32" s="10" t="e">
        <f>W32/V32</f>
        <v>#DIV/0!</v>
      </c>
      <c r="V32" s="9">
        <f>VLOOKUP(A32,Formelhilfe!$A$9:$P$44,16,FALSE)</f>
        <v>0</v>
      </c>
      <c r="W32" s="11">
        <f>SUM(C32:H32,L32:Q32)</f>
        <v>0</v>
      </c>
    </row>
    <row r="33" spans="1:23" ht="21" x14ac:dyDescent="0.4">
      <c r="A33" s="206" t="s">
        <v>112</v>
      </c>
      <c r="B33" s="97" t="str">
        <f>VLOOKUP(A33,'Wettkampf 1'!$B$10:$C$45,2,FALSE)</f>
        <v>Sögel 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 t="e">
        <f>K33/J33</f>
        <v>#DIV/0!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 t="e">
        <f>T33/S33</f>
        <v>#DIV/0!</v>
      </c>
      <c r="S33" s="9">
        <f>VLOOKUP(A33,Formelhilfe!$A$9:$O$44,15,FALSE)</f>
        <v>0</v>
      </c>
      <c r="T33" s="10">
        <f>SUM(L33:Q33)</f>
        <v>0</v>
      </c>
      <c r="U33" s="10" t="e">
        <f>W33/V33</f>
        <v>#DIV/0!</v>
      </c>
      <c r="V33" s="9">
        <f>VLOOKUP(A33,Formelhilfe!$A$9:$P$44,16,FALSE)</f>
        <v>0</v>
      </c>
      <c r="W33" s="11">
        <f>SUM(C33:H33,L33:Q33)</f>
        <v>0</v>
      </c>
    </row>
    <row r="34" spans="1:23" ht="21" x14ac:dyDescent="0.4">
      <c r="A34" s="206" t="s">
        <v>113</v>
      </c>
      <c r="B34" s="97" t="str">
        <f>VLOOKUP(A34,'Wettkampf 1'!$B$10:$C$45,2,FALSE)</f>
        <v>Sögel 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 t="e">
        <f>K34/J34</f>
        <v>#DIV/0!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 t="e">
        <f>T34/S34</f>
        <v>#DIV/0!</v>
      </c>
      <c r="S34" s="9">
        <f>VLOOKUP(A34,Formelhilfe!$A$9:$O$44,15,FALSE)</f>
        <v>0</v>
      </c>
      <c r="T34" s="10">
        <f>SUM(L34:Q34)</f>
        <v>0</v>
      </c>
      <c r="U34" s="10" t="e">
        <f>W34/V34</f>
        <v>#DIV/0!</v>
      </c>
      <c r="V34" s="9">
        <f>VLOOKUP(A34,Formelhilfe!$A$9:$P$44,16,FALSE)</f>
        <v>0</v>
      </c>
      <c r="W34" s="11">
        <f>SUM(C34:H34,L34:Q34)</f>
        <v>0</v>
      </c>
    </row>
    <row r="35" spans="1:23" ht="21" x14ac:dyDescent="0.4">
      <c r="A35" s="206" t="s">
        <v>57</v>
      </c>
      <c r="B35" s="97" t="str">
        <f>VLOOKUP(A35,'Wettkampf 1'!$B$10:$C$45,2,FALSE)</f>
        <v>Breddenberg 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 t="e">
        <f>K35/J35</f>
        <v>#DIV/0!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 t="e">
        <f>T35/S35</f>
        <v>#DIV/0!</v>
      </c>
      <c r="S35" s="9">
        <f>VLOOKUP(A35,Formelhilfe!$A$9:$O$44,15,FALSE)</f>
        <v>0</v>
      </c>
      <c r="T35" s="10">
        <f>SUM(L35:Q35)</f>
        <v>0</v>
      </c>
      <c r="U35" s="10" t="e">
        <f>W35/V35</f>
        <v>#DIV/0!</v>
      </c>
      <c r="V35" s="9">
        <f>VLOOKUP(A35,Formelhilfe!$A$9:$P$44,16,FALSE)</f>
        <v>0</v>
      </c>
      <c r="W35" s="11">
        <f>SUM(C35:H35,L35:Q35)</f>
        <v>0</v>
      </c>
    </row>
    <row r="36" spans="1:23" ht="21" x14ac:dyDescent="0.4">
      <c r="A36" s="206" t="s">
        <v>123</v>
      </c>
      <c r="B36" s="97" t="str">
        <f>VLOOKUP(A36,'Wettkampf 1'!$B$10:$C$45,2,FALSE)</f>
        <v>Lahn II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 t="e">
        <f>K36/J36</f>
        <v>#DIV/0!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 t="e">
        <f>T36/S36</f>
        <v>#DIV/0!</v>
      </c>
      <c r="S36" s="9">
        <f>VLOOKUP(A36,Formelhilfe!$A$9:$O$44,15,FALSE)</f>
        <v>0</v>
      </c>
      <c r="T36" s="10">
        <f>SUM(L36:Q36)</f>
        <v>0</v>
      </c>
      <c r="U36" s="10" t="e">
        <f>W36/V36</f>
        <v>#DIV/0!</v>
      </c>
      <c r="V36" s="9">
        <f>VLOOKUP(A36,Formelhilfe!$A$9:$P$44,16,FALSE)</f>
        <v>0</v>
      </c>
      <c r="W36" s="11">
        <f>SUM(C36:H36,L36:Q36)</f>
        <v>0</v>
      </c>
    </row>
    <row r="37" spans="1:23" ht="21" x14ac:dyDescent="0.4">
      <c r="A37" s="206" t="s">
        <v>124</v>
      </c>
      <c r="B37" s="97" t="str">
        <f>VLOOKUP(A37,'Wettkampf 1'!$B$10:$C$45,2,FALSE)</f>
        <v>Lahn II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 t="e">
        <f>K37/J37</f>
        <v>#DIV/0!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 t="e">
        <f>T37/S37</f>
        <v>#DIV/0!</v>
      </c>
      <c r="S37" s="9">
        <f>VLOOKUP(A37,Formelhilfe!$A$9:$O$44,15,FALSE)</f>
        <v>0</v>
      </c>
      <c r="T37" s="10">
        <f>SUM(L37:Q37)</f>
        <v>0</v>
      </c>
      <c r="U37" s="10" t="e">
        <f>W37/V37</f>
        <v>#DIV/0!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3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26</v>
      </c>
    </row>
    <row r="2" spans="1:21" x14ac:dyDescent="0.3">
      <c r="A2" s="13" t="str">
        <f>'Wettkampf 1'!B2</f>
        <v>Börgerwald 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1</v>
      </c>
      <c r="H2" s="13">
        <f t="shared" ref="H2:H7" si="0">B2+C2+D2+E2+F2+G2</f>
        <v>6</v>
      </c>
      <c r="I2" s="13">
        <f>IF('7'!$D2&gt;0,1,0)</f>
        <v>1</v>
      </c>
      <c r="J2" s="13">
        <f>IF('8'!$D2&gt;0,1,0)</f>
        <v>1</v>
      </c>
      <c r="K2" s="13">
        <f>IF('9'!$D2&gt;0,1,0)</f>
        <v>1</v>
      </c>
      <c r="L2" s="13">
        <f>IF('10'!$D2&gt;0,1,0)</f>
        <v>1</v>
      </c>
      <c r="M2" s="13">
        <f>IF('11'!$D2&gt;0,1,0)</f>
        <v>1</v>
      </c>
      <c r="N2" s="13">
        <f>IF('12'!$D2&gt;0,1,0)</f>
        <v>1</v>
      </c>
      <c r="O2" s="13">
        <f t="shared" ref="O2:O7" si="1">I2+J2+K2+L2+M2+N2</f>
        <v>6</v>
      </c>
      <c r="P2" s="13">
        <f t="shared" ref="P2:P7" si="2">O2+H2</f>
        <v>12</v>
      </c>
      <c r="S2" s="13" t="s">
        <v>17</v>
      </c>
      <c r="T2" s="13" t="s">
        <v>13</v>
      </c>
      <c r="U2" s="13" t="s">
        <v>27</v>
      </c>
    </row>
    <row r="3" spans="1:21" x14ac:dyDescent="0.3">
      <c r="A3" s="13" t="str">
        <f>'Wettkampf 1'!B3</f>
        <v>Breddenberg II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1</v>
      </c>
      <c r="H3" s="13">
        <f t="shared" si="0"/>
        <v>6</v>
      </c>
      <c r="I3" s="13">
        <f>IF('7'!$D3&gt;0,1,0)</f>
        <v>1</v>
      </c>
      <c r="J3" s="13">
        <f>IF('8'!$D3&gt;0,1,0)</f>
        <v>1</v>
      </c>
      <c r="K3" s="13">
        <f>IF('9'!$D3&gt;0,1,0)</f>
        <v>1</v>
      </c>
      <c r="L3" s="13">
        <f>IF('10'!$D3&gt;0,1,0)</f>
        <v>1</v>
      </c>
      <c r="M3" s="13">
        <f>IF('11'!$D3&gt;0,1,0)</f>
        <v>1</v>
      </c>
      <c r="N3" s="13">
        <f>IF('12'!$D3&gt;0,1,0)</f>
        <v>1</v>
      </c>
      <c r="O3" s="13">
        <f t="shared" si="1"/>
        <v>6</v>
      </c>
      <c r="P3" s="13">
        <f t="shared" si="2"/>
        <v>12</v>
      </c>
      <c r="S3" s="13" t="s">
        <v>18</v>
      </c>
      <c r="T3" s="13" t="s">
        <v>25</v>
      </c>
      <c r="U3" s="13" t="s">
        <v>28</v>
      </c>
    </row>
    <row r="4" spans="1:21" x14ac:dyDescent="0.3">
      <c r="A4" s="13" t="str">
        <f>'Wettkampf 1'!B4</f>
        <v>Esterwegen IV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1</v>
      </c>
      <c r="H4" s="13">
        <f t="shared" si="0"/>
        <v>6</v>
      </c>
      <c r="I4" s="13">
        <f>IF('7'!$D4&gt;0,1,0)</f>
        <v>1</v>
      </c>
      <c r="J4" s="13">
        <f>IF('8'!$D4&gt;0,1,0)</f>
        <v>1</v>
      </c>
      <c r="K4" s="13">
        <f>IF('9'!$D4&gt;0,1,0)</f>
        <v>1</v>
      </c>
      <c r="L4" s="13">
        <f>IF('10'!$D4&gt;0,1,0)</f>
        <v>1</v>
      </c>
      <c r="M4" s="13">
        <f>IF('11'!$D4&gt;0,1,0)</f>
        <v>1</v>
      </c>
      <c r="N4" s="13">
        <f>IF('12'!$D4&gt;0,1,0)</f>
        <v>1</v>
      </c>
      <c r="O4" s="13">
        <f t="shared" si="1"/>
        <v>6</v>
      </c>
      <c r="P4" s="13">
        <f t="shared" si="2"/>
        <v>12</v>
      </c>
      <c r="S4" s="13" t="s">
        <v>19</v>
      </c>
      <c r="T4" s="13" t="s">
        <v>15</v>
      </c>
      <c r="U4" s="13" t="s">
        <v>29</v>
      </c>
    </row>
    <row r="5" spans="1:21" x14ac:dyDescent="0.3">
      <c r="A5" s="13" t="str">
        <f>'Wettkampf 1'!B5</f>
        <v>Sögel 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1</v>
      </c>
      <c r="H5" s="13">
        <f t="shared" si="0"/>
        <v>6</v>
      </c>
      <c r="I5" s="13">
        <f>IF('7'!$D5&gt;0,1,0)</f>
        <v>1</v>
      </c>
      <c r="J5" s="13">
        <f>IF('8'!$D5&gt;0,1,0)</f>
        <v>1</v>
      </c>
      <c r="K5" s="13">
        <f>IF('9'!$D5&gt;0,1,0)</f>
        <v>1</v>
      </c>
      <c r="L5" s="13">
        <f>IF('10'!$D5&gt;0,1,0)</f>
        <v>1</v>
      </c>
      <c r="M5" s="13">
        <f>IF('11'!$D5&gt;0,1,0)</f>
        <v>1</v>
      </c>
      <c r="N5" s="13">
        <f>IF('12'!$D5&gt;0,1,0)</f>
        <v>1</v>
      </c>
      <c r="O5" s="13">
        <f t="shared" si="1"/>
        <v>6</v>
      </c>
      <c r="P5" s="13">
        <f t="shared" si="2"/>
        <v>12</v>
      </c>
      <c r="S5" s="13" t="s">
        <v>20</v>
      </c>
      <c r="T5" s="13" t="s">
        <v>52</v>
      </c>
      <c r="U5" s="13" t="s">
        <v>31</v>
      </c>
    </row>
    <row r="6" spans="1:21" x14ac:dyDescent="0.3">
      <c r="A6" s="13" t="str">
        <f>'Wettkampf 1'!B6</f>
        <v>Breddenberg I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1</v>
      </c>
      <c r="H6" s="13">
        <f t="shared" si="0"/>
        <v>6</v>
      </c>
      <c r="I6" s="13">
        <f>IF('7'!$D6&gt;0,1,0)</f>
        <v>1</v>
      </c>
      <c r="J6" s="13">
        <f>IF('8'!$D6&gt;0,1,0)</f>
        <v>1</v>
      </c>
      <c r="K6" s="13">
        <f>IF('9'!$D6&gt;0,1,0)</f>
        <v>1</v>
      </c>
      <c r="L6" s="13">
        <f>IF('10'!$D6&gt;0,1,0)</f>
        <v>1</v>
      </c>
      <c r="M6" s="13">
        <f>IF('11'!$D6&gt;0,1,0)</f>
        <v>1</v>
      </c>
      <c r="N6" s="13">
        <f>IF('12'!$D6&gt;0,1,0)</f>
        <v>1</v>
      </c>
      <c r="O6" s="13">
        <f t="shared" si="1"/>
        <v>6</v>
      </c>
      <c r="P6" s="13">
        <f t="shared" si="2"/>
        <v>12</v>
      </c>
      <c r="S6" s="13" t="s">
        <v>21</v>
      </c>
    </row>
    <row r="7" spans="1:21" x14ac:dyDescent="0.3">
      <c r="A7" s="13" t="str">
        <f>'Wettkampf 1'!B7</f>
        <v>Lahn II</v>
      </c>
      <c r="B7" s="13">
        <f>IF('Wettkampf 1'!D7&gt;0,1,0)</f>
        <v>1</v>
      </c>
      <c r="C7" s="13">
        <f>IF('2'!$D7&gt;0,1,0)</f>
        <v>1</v>
      </c>
      <c r="D7" s="13">
        <f>IF('3'!$D7&gt;0,1,0)</f>
        <v>1</v>
      </c>
      <c r="E7" s="13">
        <f>IF('4'!$D7&gt;0,1,0)</f>
        <v>1</v>
      </c>
      <c r="F7" s="13">
        <f>IF('5'!$D7&gt;0,1,0)</f>
        <v>1</v>
      </c>
      <c r="G7" s="13">
        <f>IF('6'!$D7&gt;0,1,0)</f>
        <v>1</v>
      </c>
      <c r="H7" s="13">
        <f t="shared" si="0"/>
        <v>6</v>
      </c>
      <c r="I7" s="13">
        <f>IF('7'!$D7&gt;0,1,0)</f>
        <v>1</v>
      </c>
      <c r="J7" s="13">
        <f>IF('8'!$D7&gt;0,1,0)</f>
        <v>1</v>
      </c>
      <c r="K7" s="13">
        <f>IF('9'!$D7&gt;0,1,0)</f>
        <v>1</v>
      </c>
      <c r="L7" s="13">
        <f>IF('10'!$D7&gt;0,1,0)</f>
        <v>1</v>
      </c>
      <c r="M7" s="13">
        <f>IF('11'!$D7&gt;0,1,0)</f>
        <v>1</v>
      </c>
      <c r="N7" s="13">
        <f>IF('12'!$D7&gt;0,1,0)</f>
        <v>1</v>
      </c>
      <c r="O7" s="13">
        <f t="shared" si="1"/>
        <v>6</v>
      </c>
      <c r="P7" s="13">
        <f t="shared" si="2"/>
        <v>12</v>
      </c>
      <c r="S7" s="13" t="s">
        <v>22</v>
      </c>
    </row>
    <row r="8" spans="1:21" x14ac:dyDescent="0.3">
      <c r="S8" s="13" t="s">
        <v>23</v>
      </c>
    </row>
    <row r="9" spans="1:21" ht="15.6" x14ac:dyDescent="0.3">
      <c r="A9" s="206" t="s">
        <v>92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1</v>
      </c>
      <c r="H9" s="13">
        <f>B9+C9+D9+E9+F9+G9</f>
        <v>6</v>
      </c>
      <c r="I9" s="13">
        <f>IF('7'!$D10&gt;0,1,0)</f>
        <v>1</v>
      </c>
      <c r="J9" s="13">
        <f>IF('8'!$D10&gt;0,1,0)</f>
        <v>1</v>
      </c>
      <c r="K9" s="13">
        <f>IF('9'!$D10&gt;0,1,0)</f>
        <v>1</v>
      </c>
      <c r="L9" s="13">
        <f>IF('10'!$D10&gt;0,1,0)</f>
        <v>1</v>
      </c>
      <c r="M9" s="13">
        <f>IF('11'!$D10&gt;0,1,0)</f>
        <v>1</v>
      </c>
      <c r="N9" s="13">
        <f>IF('12'!$D10&gt;0,1,0)</f>
        <v>1</v>
      </c>
      <c r="O9" s="13">
        <f>I9+J9+K9+L9+M9+N9</f>
        <v>6</v>
      </c>
      <c r="P9" s="13">
        <f>O9+H9</f>
        <v>12</v>
      </c>
      <c r="S9" s="13" t="s">
        <v>24</v>
      </c>
    </row>
    <row r="10" spans="1:21" ht="15.6" x14ac:dyDescent="0.3">
      <c r="A10" s="206" t="s">
        <v>93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1</v>
      </c>
      <c r="H10" s="13">
        <f t="shared" ref="H10:H38" si="3">B10+C10+D10+E10+F10+G10</f>
        <v>6</v>
      </c>
      <c r="I10" s="13">
        <f>IF('7'!$D11&gt;0,1,0)</f>
        <v>1</v>
      </c>
      <c r="J10" s="13">
        <f>IF('8'!$D11&gt;0,1,0)</f>
        <v>1</v>
      </c>
      <c r="K10" s="13">
        <f>IF('9'!$D11&gt;0,1,0)</f>
        <v>1</v>
      </c>
      <c r="L10" s="13">
        <f>IF('10'!$D11&gt;0,1,0)</f>
        <v>1</v>
      </c>
      <c r="M10" s="13">
        <f>IF('11'!$D11&gt;0,1,0)</f>
        <v>1</v>
      </c>
      <c r="N10" s="13">
        <f>IF('12'!$D11&gt;0,1,0)</f>
        <v>1</v>
      </c>
      <c r="O10" s="13">
        <f t="shared" ref="O10:O38" si="4">I10+J10+K10+L10+M10+N10</f>
        <v>6</v>
      </c>
      <c r="P10" s="13">
        <f t="shared" ref="P10:P38" si="5">O10+H10</f>
        <v>12</v>
      </c>
      <c r="S10" s="13" t="s">
        <v>30</v>
      </c>
    </row>
    <row r="11" spans="1:21" ht="15.6" x14ac:dyDescent="0.3">
      <c r="A11" s="206" t="s">
        <v>94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1</v>
      </c>
      <c r="H11" s="13">
        <f t="shared" si="3"/>
        <v>6</v>
      </c>
      <c r="I11" s="13">
        <f>IF('7'!$D12&gt;0,1,0)</f>
        <v>1</v>
      </c>
      <c r="J11" s="13">
        <f>IF('8'!$D12&gt;0,1,0)</f>
        <v>1</v>
      </c>
      <c r="K11" s="13">
        <f>IF('9'!$D12&gt;0,1,0)</f>
        <v>1</v>
      </c>
      <c r="L11" s="13">
        <f>IF('10'!$D12&gt;0,1,0)</f>
        <v>1</v>
      </c>
      <c r="M11" s="13">
        <f>IF('11'!$D12&gt;0,1,0)</f>
        <v>1</v>
      </c>
      <c r="N11" s="13">
        <f>IF('12'!$D12&gt;0,1,0)</f>
        <v>0</v>
      </c>
      <c r="O11" s="13">
        <f t="shared" si="4"/>
        <v>5</v>
      </c>
      <c r="P11" s="13">
        <f t="shared" si="5"/>
        <v>11</v>
      </c>
    </row>
    <row r="12" spans="1:21" ht="15.6" x14ac:dyDescent="0.3">
      <c r="A12" s="206" t="s">
        <v>95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0</v>
      </c>
      <c r="G12" s="13">
        <f>IF('6'!$D13&gt;0,1,0)</f>
        <v>0</v>
      </c>
      <c r="H12" s="13">
        <f t="shared" si="3"/>
        <v>4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4"/>
        <v>0</v>
      </c>
      <c r="P12" s="13">
        <f t="shared" si="5"/>
        <v>4</v>
      </c>
    </row>
    <row r="13" spans="1:21" ht="15.6" x14ac:dyDescent="0.3">
      <c r="A13" s="206" t="s">
        <v>96</v>
      </c>
      <c r="B13" s="13">
        <f>IF('Wettkampf 1'!D14&gt;0,1,0)</f>
        <v>1</v>
      </c>
      <c r="C13" s="13">
        <f>IF('2'!$D14&gt;0,1,0)</f>
        <v>1</v>
      </c>
      <c r="D13" s="13">
        <f>IF('3'!$D14&gt;0,1,0)</f>
        <v>1</v>
      </c>
      <c r="E13" s="13">
        <f>IF('4'!$D14&gt;0,1,0)</f>
        <v>1</v>
      </c>
      <c r="F13" s="13">
        <f>IF('5'!$D14&gt;0,1,0)</f>
        <v>1</v>
      </c>
      <c r="G13" s="13">
        <f>IF('6'!$D14&gt;0,1,0)</f>
        <v>0</v>
      </c>
      <c r="H13" s="13">
        <f t="shared" si="3"/>
        <v>5</v>
      </c>
      <c r="I13" s="13">
        <f>IF('7'!$D14&gt;0,1,0)</f>
        <v>1</v>
      </c>
      <c r="J13" s="13">
        <f>IF('8'!$D14&gt;0,1,0)</f>
        <v>1</v>
      </c>
      <c r="K13" s="13">
        <f>IF('9'!$D14&gt;0,1,0)</f>
        <v>1</v>
      </c>
      <c r="L13" s="13">
        <f>IF('10'!$D14&gt;0,1,0)</f>
        <v>1</v>
      </c>
      <c r="M13" s="13">
        <f>IF('11'!$D14&gt;0,1,0)</f>
        <v>1</v>
      </c>
      <c r="N13" s="13">
        <f>IF('12'!$D14&gt;0,1,0)</f>
        <v>1</v>
      </c>
      <c r="O13" s="13">
        <f t="shared" si="4"/>
        <v>6</v>
      </c>
      <c r="P13" s="13">
        <f t="shared" si="5"/>
        <v>11</v>
      </c>
    </row>
    <row r="14" spans="1:21" ht="15.6" x14ac:dyDescent="0.3">
      <c r="A14" s="206" t="s">
        <v>55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3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4"/>
        <v>0</v>
      </c>
      <c r="P14" s="13">
        <f t="shared" si="5"/>
        <v>0</v>
      </c>
    </row>
    <row r="15" spans="1:21" ht="15.6" x14ac:dyDescent="0.3">
      <c r="A15" s="206" t="s">
        <v>97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1</v>
      </c>
      <c r="H15" s="13">
        <f t="shared" si="3"/>
        <v>6</v>
      </c>
      <c r="I15" s="13">
        <f>IF('7'!$D16&gt;0,1,0)</f>
        <v>1</v>
      </c>
      <c r="J15" s="13">
        <f>IF('8'!$D16&gt;0,1,0)</f>
        <v>0</v>
      </c>
      <c r="K15" s="13">
        <f>IF('9'!$D16&gt;0,1,0)</f>
        <v>0</v>
      </c>
      <c r="L15" s="13">
        <f>IF('10'!$D16&gt;0,1,0)</f>
        <v>1</v>
      </c>
      <c r="M15" s="13">
        <f>IF('11'!$D16&gt;0,1,0)</f>
        <v>1</v>
      </c>
      <c r="N15" s="13">
        <f>IF('12'!$D16&gt;0,1,0)</f>
        <v>1</v>
      </c>
      <c r="O15" s="13">
        <f t="shared" si="4"/>
        <v>4</v>
      </c>
      <c r="P15" s="13">
        <f t="shared" si="5"/>
        <v>10</v>
      </c>
    </row>
    <row r="16" spans="1:21" ht="15.6" x14ac:dyDescent="0.3">
      <c r="A16" s="206" t="s">
        <v>98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1</v>
      </c>
      <c r="H16" s="13">
        <f t="shared" si="3"/>
        <v>6</v>
      </c>
      <c r="I16" s="13">
        <f>IF('7'!$D17&gt;0,1,0)</f>
        <v>1</v>
      </c>
      <c r="J16" s="13">
        <f>IF('8'!$D17&gt;0,1,0)</f>
        <v>1</v>
      </c>
      <c r="K16" s="13">
        <f>IF('9'!$D17&gt;0,1,0)</f>
        <v>1</v>
      </c>
      <c r="L16" s="13">
        <f>IF('10'!$D17&gt;0,1,0)</f>
        <v>1</v>
      </c>
      <c r="M16" s="13">
        <f>IF('11'!$D17&gt;0,1,0)</f>
        <v>1</v>
      </c>
      <c r="N16" s="13">
        <f>IF('12'!$D17&gt;0,1,0)</f>
        <v>1</v>
      </c>
      <c r="O16" s="13">
        <f t="shared" si="4"/>
        <v>6</v>
      </c>
      <c r="P16" s="13">
        <f t="shared" si="5"/>
        <v>12</v>
      </c>
    </row>
    <row r="17" spans="1:16" ht="15.6" x14ac:dyDescent="0.3">
      <c r="A17" s="206" t="s">
        <v>99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1</v>
      </c>
      <c r="H17" s="13">
        <f t="shared" si="3"/>
        <v>6</v>
      </c>
      <c r="I17" s="13">
        <f>IF('7'!$D18&gt;0,1,0)</f>
        <v>1</v>
      </c>
      <c r="J17" s="13">
        <f>IF('8'!$D18&gt;0,1,0)</f>
        <v>1</v>
      </c>
      <c r="K17" s="13">
        <f>IF('9'!$D18&gt;0,1,0)</f>
        <v>1</v>
      </c>
      <c r="L17" s="13">
        <f>IF('10'!$D18&gt;0,1,0)</f>
        <v>1</v>
      </c>
      <c r="M17" s="13">
        <f>IF('11'!$D18&gt;0,1,0)</f>
        <v>1</v>
      </c>
      <c r="N17" s="13">
        <f>IF('12'!$D18&gt;0,1,0)</f>
        <v>1</v>
      </c>
      <c r="O17" s="13">
        <f t="shared" si="4"/>
        <v>6</v>
      </c>
      <c r="P17" s="13">
        <f t="shared" si="5"/>
        <v>12</v>
      </c>
    </row>
    <row r="18" spans="1:16" ht="15.6" x14ac:dyDescent="0.3">
      <c r="A18" s="206" t="s">
        <v>100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0</v>
      </c>
      <c r="H18" s="13">
        <f t="shared" si="3"/>
        <v>5</v>
      </c>
      <c r="I18" s="13">
        <f>IF('7'!$D19&gt;0,1,0)</f>
        <v>1</v>
      </c>
      <c r="J18" s="13">
        <f>IF('8'!$D19&gt;0,1,0)</f>
        <v>1</v>
      </c>
      <c r="K18" s="13">
        <f>IF('9'!$D19&gt;0,1,0)</f>
        <v>1</v>
      </c>
      <c r="L18" s="13">
        <f>IF('10'!$D19&gt;0,1,0)</f>
        <v>1</v>
      </c>
      <c r="M18" s="13">
        <f>IF('11'!$D19&gt;0,1,0)</f>
        <v>1</v>
      </c>
      <c r="N18" s="13">
        <f>IF('12'!$D19&gt;0,1,0)</f>
        <v>1</v>
      </c>
      <c r="O18" s="13">
        <f t="shared" si="4"/>
        <v>6</v>
      </c>
      <c r="P18" s="13">
        <f t="shared" si="5"/>
        <v>11</v>
      </c>
    </row>
    <row r="19" spans="1:16" ht="15.6" x14ac:dyDescent="0.3">
      <c r="A19" s="206" t="s">
        <v>101</v>
      </c>
      <c r="B19" s="13">
        <f>IF('Wettkampf 1'!D20&gt;0,1,0)</f>
        <v>1</v>
      </c>
      <c r="C19" s="13">
        <f>IF('2'!$D20&gt;0,1,0)</f>
        <v>1</v>
      </c>
      <c r="D19" s="13">
        <f>IF('3'!$D20&gt;0,1,0)</f>
        <v>1</v>
      </c>
      <c r="E19" s="13">
        <f>IF('4'!$D20&gt;0,1,0)</f>
        <v>1</v>
      </c>
      <c r="F19" s="13">
        <f>IF('5'!$D20&gt;0,1,0)</f>
        <v>1</v>
      </c>
      <c r="G19" s="13">
        <f>IF('6'!$D20&gt;0,1,0)</f>
        <v>1</v>
      </c>
      <c r="H19" s="13">
        <f t="shared" si="3"/>
        <v>6</v>
      </c>
      <c r="I19" s="13">
        <f>IF('7'!$D20&gt;0,1,0)</f>
        <v>0</v>
      </c>
      <c r="J19" s="13">
        <f>IF('8'!$D20&gt;0,1,0)</f>
        <v>1</v>
      </c>
      <c r="K19" s="13">
        <f>IF('9'!$D20&gt;0,1,0)</f>
        <v>0</v>
      </c>
      <c r="L19" s="13">
        <f>IF('10'!$D20&gt;0,1,0)</f>
        <v>1</v>
      </c>
      <c r="M19" s="13">
        <f>IF('11'!$D20&gt;0,1,0)</f>
        <v>1</v>
      </c>
      <c r="N19" s="13">
        <f>IF('12'!$D20&gt;0,1,0)</f>
        <v>1</v>
      </c>
      <c r="O19" s="13">
        <f t="shared" si="4"/>
        <v>4</v>
      </c>
      <c r="P19" s="13">
        <f t="shared" si="5"/>
        <v>10</v>
      </c>
    </row>
    <row r="20" spans="1:16" ht="15.6" x14ac:dyDescent="0.3">
      <c r="A20" s="206" t="s">
        <v>56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3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4"/>
        <v>0</v>
      </c>
      <c r="P20" s="13">
        <f t="shared" si="5"/>
        <v>0</v>
      </c>
    </row>
    <row r="21" spans="1:16" ht="15.6" x14ac:dyDescent="0.3">
      <c r="A21" s="206" t="s">
        <v>102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1</v>
      </c>
      <c r="H21" s="13">
        <f t="shared" si="3"/>
        <v>6</v>
      </c>
      <c r="I21" s="13">
        <f>IF('7'!$D22&gt;0,1,0)</f>
        <v>1</v>
      </c>
      <c r="J21" s="13">
        <f>IF('8'!$D22&gt;0,1,0)</f>
        <v>1</v>
      </c>
      <c r="K21" s="13">
        <f>IF('9'!$D22&gt;0,1,0)</f>
        <v>1</v>
      </c>
      <c r="L21" s="13">
        <f>IF('10'!$D22&gt;0,1,0)</f>
        <v>1</v>
      </c>
      <c r="M21" s="13">
        <f>IF('11'!$D22&gt;0,1,0)</f>
        <v>1</v>
      </c>
      <c r="N21" s="13">
        <f>IF('12'!$D22&gt;0,1,0)</f>
        <v>1</v>
      </c>
      <c r="O21" s="13">
        <f t="shared" si="4"/>
        <v>6</v>
      </c>
      <c r="P21" s="13">
        <f t="shared" si="5"/>
        <v>12</v>
      </c>
    </row>
    <row r="22" spans="1:16" ht="15.6" x14ac:dyDescent="0.3">
      <c r="A22" s="206" t="s">
        <v>103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1</v>
      </c>
      <c r="H22" s="13">
        <f t="shared" si="3"/>
        <v>6</v>
      </c>
      <c r="I22" s="13">
        <f>IF('7'!$D23&gt;0,1,0)</f>
        <v>1</v>
      </c>
      <c r="J22" s="13">
        <f>IF('8'!$D23&gt;0,1,0)</f>
        <v>1</v>
      </c>
      <c r="K22" s="13">
        <f>IF('9'!$D23&gt;0,1,0)</f>
        <v>1</v>
      </c>
      <c r="L22" s="13">
        <f>IF('10'!$D23&gt;0,1,0)</f>
        <v>1</v>
      </c>
      <c r="M22" s="13">
        <f>IF('11'!$D23&gt;0,1,0)</f>
        <v>1</v>
      </c>
      <c r="N22" s="13">
        <f>IF('12'!$D23&gt;0,1,0)</f>
        <v>1</v>
      </c>
      <c r="O22" s="13">
        <f t="shared" si="4"/>
        <v>6</v>
      </c>
      <c r="P22" s="13">
        <f t="shared" si="5"/>
        <v>12</v>
      </c>
    </row>
    <row r="23" spans="1:16" ht="15.6" x14ac:dyDescent="0.3">
      <c r="A23" s="206" t="s">
        <v>104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1</v>
      </c>
      <c r="H23" s="13">
        <f t="shared" si="3"/>
        <v>6</v>
      </c>
      <c r="I23" s="13">
        <f>IF('7'!$D24&gt;0,1,0)</f>
        <v>1</v>
      </c>
      <c r="J23" s="13">
        <f>IF('8'!$D24&gt;0,1,0)</f>
        <v>1</v>
      </c>
      <c r="K23" s="13">
        <f>IF('9'!$D24&gt;0,1,0)</f>
        <v>1</v>
      </c>
      <c r="L23" s="13">
        <f>IF('10'!$D24&gt;0,1,0)</f>
        <v>1</v>
      </c>
      <c r="M23" s="13">
        <f>IF('11'!$D24&gt;0,1,0)</f>
        <v>1</v>
      </c>
      <c r="N23" s="13">
        <f>IF('12'!$D24&gt;0,1,0)</f>
        <v>1</v>
      </c>
      <c r="O23" s="13">
        <f t="shared" si="4"/>
        <v>6</v>
      </c>
      <c r="P23" s="13">
        <f t="shared" si="5"/>
        <v>12</v>
      </c>
    </row>
    <row r="24" spans="1:16" ht="15.6" x14ac:dyDescent="0.3">
      <c r="A24" s="206" t="s">
        <v>105</v>
      </c>
      <c r="B24" s="13">
        <f>IF('Wettkampf 1'!D25&gt;0,1,0)</f>
        <v>0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1</v>
      </c>
      <c r="H24" s="13">
        <f t="shared" si="3"/>
        <v>5</v>
      </c>
      <c r="I24" s="13">
        <f>IF('7'!$D25&gt;0,1,0)</f>
        <v>0</v>
      </c>
      <c r="J24" s="13">
        <f>IF('8'!$D25&gt;0,1,0)</f>
        <v>0</v>
      </c>
      <c r="K24" s="13">
        <f>IF('9'!$D25&gt;0,1,0)</f>
        <v>1</v>
      </c>
      <c r="L24" s="13">
        <f>IF('10'!$D25&gt;0,1,0)</f>
        <v>1</v>
      </c>
      <c r="M24" s="13">
        <f>IF('11'!$D25&gt;0,1,0)</f>
        <v>1</v>
      </c>
      <c r="N24" s="13">
        <f>IF('12'!$D25&gt;0,1,0)</f>
        <v>1</v>
      </c>
      <c r="O24" s="13">
        <f t="shared" si="4"/>
        <v>4</v>
      </c>
      <c r="P24" s="13">
        <f t="shared" si="5"/>
        <v>9</v>
      </c>
    </row>
    <row r="25" spans="1:16" ht="15.6" x14ac:dyDescent="0.3">
      <c r="A25" s="206" t="s">
        <v>106</v>
      </c>
      <c r="B25" s="13">
        <f>IF('Wettkampf 1'!D26&gt;0,1,0)</f>
        <v>1</v>
      </c>
      <c r="C25" s="13">
        <f>IF('2'!$D26&gt;0,1,0)</f>
        <v>1</v>
      </c>
      <c r="D25" s="13">
        <f>IF('3'!$D26&gt;0,1,0)</f>
        <v>1</v>
      </c>
      <c r="E25" s="13">
        <f>IF('4'!$D26&gt;0,1,0)</f>
        <v>1</v>
      </c>
      <c r="F25" s="13">
        <f>IF('5'!$D26&gt;0,1,0)</f>
        <v>1</v>
      </c>
      <c r="G25" s="13">
        <f>IF('6'!$D26&gt;0,1,0)</f>
        <v>1</v>
      </c>
      <c r="H25" s="13">
        <f t="shared" si="3"/>
        <v>6</v>
      </c>
      <c r="I25" s="13">
        <f>IF('7'!$D26&gt;0,1,0)</f>
        <v>1</v>
      </c>
      <c r="J25" s="13">
        <f>IF('8'!$D26&gt;0,1,0)</f>
        <v>1</v>
      </c>
      <c r="K25" s="13">
        <f>IF('9'!$D26&gt;0,1,0)</f>
        <v>1</v>
      </c>
      <c r="L25" s="13">
        <f>IF('10'!$D26&gt;0,1,0)</f>
        <v>1</v>
      </c>
      <c r="M25" s="13">
        <f>IF('11'!$D26&gt;0,1,0)</f>
        <v>1</v>
      </c>
      <c r="N25" s="13">
        <f>IF('12'!$D26&gt;0,1,0)</f>
        <v>1</v>
      </c>
      <c r="O25" s="13">
        <f t="shared" si="4"/>
        <v>6</v>
      </c>
      <c r="P25" s="13">
        <f t="shared" si="5"/>
        <v>12</v>
      </c>
    </row>
    <row r="26" spans="1:16" ht="15.6" x14ac:dyDescent="0.3">
      <c r="A26" s="206" t="s">
        <v>107</v>
      </c>
      <c r="B26" s="13">
        <f>IF('Wettkampf 1'!D27&gt;0,1,0)</f>
        <v>0</v>
      </c>
      <c r="C26" s="13">
        <f>IF('2'!$D27&gt;0,1,0)</f>
        <v>1</v>
      </c>
      <c r="D26" s="13">
        <f>IF('3'!$D27&gt;0,1,0)</f>
        <v>1</v>
      </c>
      <c r="E26" s="13">
        <f>IF('4'!$D27&gt;0,1,0)</f>
        <v>0</v>
      </c>
      <c r="F26" s="13">
        <f>IF('5'!$D27&gt;0,1,0)</f>
        <v>1</v>
      </c>
      <c r="G26" s="13">
        <f>IF('6'!$D27&gt;0,1,0)</f>
        <v>1</v>
      </c>
      <c r="H26" s="13">
        <f t="shared" si="3"/>
        <v>4</v>
      </c>
      <c r="I26" s="13">
        <f>IF('7'!$D27&gt;0,1,0)</f>
        <v>1</v>
      </c>
      <c r="J26" s="13">
        <f>IF('8'!$D27&gt;0,1,0)</f>
        <v>0</v>
      </c>
      <c r="K26" s="13">
        <f>IF('9'!$D27&gt;0,1,0)</f>
        <v>1</v>
      </c>
      <c r="L26" s="13">
        <f>IF('10'!$D27&gt;0,1,0)</f>
        <v>0</v>
      </c>
      <c r="M26" s="13">
        <f>IF('11'!$D27&gt;0,1,0)</f>
        <v>1</v>
      </c>
      <c r="N26" s="13">
        <f>IF('12'!$D27&gt;0,1,0)</f>
        <v>1</v>
      </c>
      <c r="O26" s="13">
        <f t="shared" si="4"/>
        <v>4</v>
      </c>
      <c r="P26" s="13">
        <f t="shared" si="5"/>
        <v>8</v>
      </c>
    </row>
    <row r="27" spans="1:16" ht="15.6" x14ac:dyDescent="0.3">
      <c r="A27" s="206" t="s">
        <v>108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1</v>
      </c>
      <c r="H27" s="13">
        <f t="shared" si="3"/>
        <v>6</v>
      </c>
      <c r="I27" s="13">
        <f>IF('7'!$D28&gt;0,1,0)</f>
        <v>1</v>
      </c>
      <c r="J27" s="13">
        <f>IF('8'!$D28&gt;0,1,0)</f>
        <v>1</v>
      </c>
      <c r="K27" s="13">
        <f>IF('9'!$D28&gt;0,1,0)</f>
        <v>1</v>
      </c>
      <c r="L27" s="13">
        <f>IF('10'!$D28&gt;0,1,0)</f>
        <v>1</v>
      </c>
      <c r="M27" s="13">
        <f>IF('11'!$D28&gt;0,1,0)</f>
        <v>1</v>
      </c>
      <c r="N27" s="13">
        <f>IF('12'!$D28&gt;0,1,0)</f>
        <v>1</v>
      </c>
      <c r="O27" s="13">
        <f t="shared" si="4"/>
        <v>6</v>
      </c>
      <c r="P27" s="13">
        <f t="shared" si="5"/>
        <v>12</v>
      </c>
    </row>
    <row r="28" spans="1:16" ht="15.6" x14ac:dyDescent="0.3">
      <c r="A28" s="206" t="s">
        <v>109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0</v>
      </c>
      <c r="H28" s="13">
        <f t="shared" si="3"/>
        <v>5</v>
      </c>
      <c r="I28" s="13">
        <f>IF('7'!$D29&gt;0,1,0)</f>
        <v>1</v>
      </c>
      <c r="J28" s="13">
        <f>IF('8'!$D29&gt;0,1,0)</f>
        <v>1</v>
      </c>
      <c r="K28" s="13">
        <f>IF('9'!$D29&gt;0,1,0)</f>
        <v>1</v>
      </c>
      <c r="L28" s="13">
        <f>IF('10'!$D29&gt;0,1,0)</f>
        <v>1</v>
      </c>
      <c r="M28" s="13">
        <f>IF('11'!$D29&gt;0,1,0)</f>
        <v>1</v>
      </c>
      <c r="N28" s="13">
        <f>IF('12'!$D29&gt;0,1,0)</f>
        <v>1</v>
      </c>
      <c r="O28" s="13">
        <f t="shared" si="4"/>
        <v>6</v>
      </c>
      <c r="P28" s="13">
        <f t="shared" si="5"/>
        <v>11</v>
      </c>
    </row>
    <row r="29" spans="1:16" ht="15.6" x14ac:dyDescent="0.3">
      <c r="A29" s="206" t="s">
        <v>110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1</v>
      </c>
      <c r="H29" s="13">
        <f t="shared" si="3"/>
        <v>6</v>
      </c>
      <c r="I29" s="13">
        <f>IF('7'!$D30&gt;0,1,0)</f>
        <v>1</v>
      </c>
      <c r="J29" s="13">
        <f>IF('8'!$D30&gt;0,1,0)</f>
        <v>1</v>
      </c>
      <c r="K29" s="13">
        <f>IF('9'!$D30&gt;0,1,0)</f>
        <v>1</v>
      </c>
      <c r="L29" s="13">
        <f>IF('10'!$D30&gt;0,1,0)</f>
        <v>1</v>
      </c>
      <c r="M29" s="13">
        <f>IF('11'!$D30&gt;0,1,0)</f>
        <v>1</v>
      </c>
      <c r="N29" s="13">
        <f>IF('12'!$D30&gt;0,1,0)</f>
        <v>1</v>
      </c>
      <c r="O29" s="13">
        <f t="shared" si="4"/>
        <v>6</v>
      </c>
      <c r="P29" s="13">
        <f t="shared" si="5"/>
        <v>12</v>
      </c>
    </row>
    <row r="30" spans="1:16" ht="15.6" x14ac:dyDescent="0.3">
      <c r="A30" s="206" t="s">
        <v>111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1</v>
      </c>
      <c r="H30" s="13">
        <f t="shared" si="3"/>
        <v>6</v>
      </c>
      <c r="I30" s="13">
        <f>IF('7'!$D31&gt;0,1,0)</f>
        <v>1</v>
      </c>
      <c r="J30" s="13">
        <f>IF('8'!$D31&gt;0,1,0)</f>
        <v>1</v>
      </c>
      <c r="K30" s="13">
        <f>IF('9'!$D31&gt;0,1,0)</f>
        <v>1</v>
      </c>
      <c r="L30" s="13">
        <f>IF('10'!$D31&gt;0,1,0)</f>
        <v>1</v>
      </c>
      <c r="M30" s="13">
        <f>IF('11'!$D31&gt;0,1,0)</f>
        <v>1</v>
      </c>
      <c r="N30" s="13">
        <f>IF('12'!$D31&gt;0,1,0)</f>
        <v>1</v>
      </c>
      <c r="O30" s="13">
        <f t="shared" si="4"/>
        <v>6</v>
      </c>
      <c r="P30" s="13">
        <f t="shared" si="5"/>
        <v>12</v>
      </c>
    </row>
    <row r="31" spans="1:16" ht="15.6" x14ac:dyDescent="0.3">
      <c r="A31" s="206" t="s">
        <v>112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3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4"/>
        <v>0</v>
      </c>
      <c r="P31" s="13">
        <f t="shared" si="5"/>
        <v>0</v>
      </c>
    </row>
    <row r="32" spans="1:16" ht="15.6" x14ac:dyDescent="0.3">
      <c r="A32" s="206" t="s">
        <v>113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3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4"/>
        <v>0</v>
      </c>
      <c r="P32" s="13">
        <f t="shared" si="5"/>
        <v>0</v>
      </c>
    </row>
    <row r="33" spans="1:16" ht="15.6" x14ac:dyDescent="0.3">
      <c r="A33" s="206" t="s">
        <v>114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1</v>
      </c>
      <c r="H33" s="13">
        <f t="shared" si="3"/>
        <v>6</v>
      </c>
      <c r="I33" s="13">
        <f>IF('7'!$D34&gt;0,1,0)</f>
        <v>1</v>
      </c>
      <c r="J33" s="13">
        <f>IF('8'!$D34&gt;0,1,0)</f>
        <v>1</v>
      </c>
      <c r="K33" s="13">
        <f>IF('9'!$D34&gt;0,1,0)</f>
        <v>1</v>
      </c>
      <c r="L33" s="13">
        <f>IF('10'!$D34&gt;0,1,0)</f>
        <v>1</v>
      </c>
      <c r="M33" s="13">
        <f>IF('11'!$D34&gt;0,1,0)</f>
        <v>1</v>
      </c>
      <c r="N33" s="13">
        <f>IF('12'!$D34&gt;0,1,0)</f>
        <v>1</v>
      </c>
      <c r="O33" s="13">
        <f t="shared" si="4"/>
        <v>6</v>
      </c>
      <c r="P33" s="13">
        <f t="shared" si="5"/>
        <v>12</v>
      </c>
    </row>
    <row r="34" spans="1:16" ht="15.6" x14ac:dyDescent="0.3">
      <c r="A34" s="206" t="s">
        <v>115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1</v>
      </c>
      <c r="F34" s="13">
        <f>IF('5'!$D35&gt;0,1,0)</f>
        <v>1</v>
      </c>
      <c r="G34" s="13">
        <f>IF('6'!$D35&gt;0,1,0)</f>
        <v>1</v>
      </c>
      <c r="H34" s="13">
        <f t="shared" si="3"/>
        <v>6</v>
      </c>
      <c r="I34" s="13">
        <f>IF('7'!$D35&gt;0,1,0)</f>
        <v>1</v>
      </c>
      <c r="J34" s="13">
        <f>IF('8'!$D35&gt;0,1,0)</f>
        <v>1</v>
      </c>
      <c r="K34" s="13">
        <f>IF('9'!$D35&gt;0,1,0)</f>
        <v>1</v>
      </c>
      <c r="L34" s="13">
        <f>IF('10'!$D35&gt;0,1,0)</f>
        <v>1</v>
      </c>
      <c r="M34" s="13">
        <f>IF('11'!$D35&gt;0,1,0)</f>
        <v>1</v>
      </c>
      <c r="N34" s="13">
        <f>IF('12'!$D35&gt;0,1,0)</f>
        <v>1</v>
      </c>
      <c r="O34" s="13">
        <f t="shared" si="4"/>
        <v>6</v>
      </c>
      <c r="P34" s="13">
        <f t="shared" si="5"/>
        <v>12</v>
      </c>
    </row>
    <row r="35" spans="1:16" ht="15.6" x14ac:dyDescent="0.3">
      <c r="A35" s="206" t="s">
        <v>116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1</v>
      </c>
      <c r="H35" s="13">
        <f t="shared" si="3"/>
        <v>6</v>
      </c>
      <c r="I35" s="13">
        <f>IF('7'!$D36&gt;0,1,0)</f>
        <v>1</v>
      </c>
      <c r="J35" s="13">
        <f>IF('8'!$D36&gt;0,1,0)</f>
        <v>1</v>
      </c>
      <c r="K35" s="13">
        <f>IF('9'!$D36&gt;0,1,0)</f>
        <v>1</v>
      </c>
      <c r="L35" s="13">
        <f>IF('10'!$D36&gt;0,1,0)</f>
        <v>1</v>
      </c>
      <c r="M35" s="13">
        <f>IF('11'!$D36&gt;0,1,0)</f>
        <v>1</v>
      </c>
      <c r="N35" s="13">
        <f>IF('12'!$D36&gt;0,1,0)</f>
        <v>1</v>
      </c>
      <c r="O35" s="13">
        <f t="shared" si="4"/>
        <v>6</v>
      </c>
      <c r="P35" s="13">
        <f t="shared" si="5"/>
        <v>12</v>
      </c>
    </row>
    <row r="36" spans="1:16" ht="15.6" x14ac:dyDescent="0.3">
      <c r="A36" s="206" t="s">
        <v>117</v>
      </c>
      <c r="B36" s="13">
        <f>IF('Wettkampf 1'!D37&gt;0,1,0)</f>
        <v>1</v>
      </c>
      <c r="C36" s="13">
        <f>IF('2'!$D37&gt;0,1,0)</f>
        <v>1</v>
      </c>
      <c r="D36" s="13">
        <f>IF('3'!$D37&gt;0,1,0)</f>
        <v>0</v>
      </c>
      <c r="E36" s="13">
        <f>IF('4'!$D37&gt;0,1,0)</f>
        <v>1</v>
      </c>
      <c r="F36" s="13">
        <f>IF('5'!$D37&gt;0,1,0)</f>
        <v>1</v>
      </c>
      <c r="G36" s="13">
        <f>IF('6'!$D37&gt;0,1,0)</f>
        <v>1</v>
      </c>
      <c r="H36" s="13">
        <f t="shared" si="3"/>
        <v>5</v>
      </c>
      <c r="I36" s="13">
        <f>IF('7'!$D37&gt;0,1,0)</f>
        <v>1</v>
      </c>
      <c r="J36" s="13">
        <f>IF('8'!$D37&gt;0,1,0)</f>
        <v>1</v>
      </c>
      <c r="K36" s="13">
        <f>IF('9'!$D37&gt;0,1,0)</f>
        <v>1</v>
      </c>
      <c r="L36" s="13">
        <f>IF('10'!$D37&gt;0,1,0)</f>
        <v>1</v>
      </c>
      <c r="M36" s="13">
        <f>IF('11'!$D37&gt;0,1,0)</f>
        <v>1</v>
      </c>
      <c r="N36" s="13">
        <f>IF('12'!$D37&gt;0,1,0)</f>
        <v>1</v>
      </c>
      <c r="O36" s="13">
        <f t="shared" si="4"/>
        <v>6</v>
      </c>
      <c r="P36" s="13">
        <f t="shared" si="5"/>
        <v>11</v>
      </c>
    </row>
    <row r="37" spans="1:16" ht="15.6" x14ac:dyDescent="0.3">
      <c r="A37" s="206" t="s">
        <v>118</v>
      </c>
      <c r="B37" s="13">
        <f>IF('Wettkampf 1'!D38&gt;0,1,0)</f>
        <v>1</v>
      </c>
      <c r="C37" s="13">
        <f>IF('2'!$D38&gt;0,1,0)</f>
        <v>1</v>
      </c>
      <c r="D37" s="13">
        <f>IF('3'!$D38&gt;0,1,0)</f>
        <v>1</v>
      </c>
      <c r="E37" s="13">
        <f>IF('4'!$D38&gt;0,1,0)</f>
        <v>1</v>
      </c>
      <c r="F37" s="13">
        <f>IF('5'!$D38&gt;0,1,0)</f>
        <v>1</v>
      </c>
      <c r="G37" s="13">
        <f>IF('6'!$D38&gt;0,1,0)</f>
        <v>1</v>
      </c>
      <c r="H37" s="13">
        <f t="shared" si="3"/>
        <v>6</v>
      </c>
      <c r="I37" s="13">
        <f>IF('7'!$D38&gt;0,1,0)</f>
        <v>1</v>
      </c>
      <c r="J37" s="13">
        <f>IF('8'!$D38&gt;0,1,0)</f>
        <v>1</v>
      </c>
      <c r="K37" s="13">
        <f>IF('9'!$D38&gt;0,1,0)</f>
        <v>1</v>
      </c>
      <c r="L37" s="13">
        <f>IF('10'!$D38&gt;0,1,0)</f>
        <v>1</v>
      </c>
      <c r="M37" s="13">
        <f>IF('11'!$D38&gt;0,1,0)</f>
        <v>1</v>
      </c>
      <c r="N37" s="13">
        <f>IF('12'!$D38&gt;0,1,0)</f>
        <v>1</v>
      </c>
      <c r="O37" s="13">
        <f t="shared" si="4"/>
        <v>6</v>
      </c>
      <c r="P37" s="13">
        <f t="shared" si="5"/>
        <v>12</v>
      </c>
    </row>
    <row r="38" spans="1:16" ht="15.6" x14ac:dyDescent="0.3">
      <c r="A38" s="206" t="s">
        <v>57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3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4"/>
        <v>0</v>
      </c>
      <c r="P38" s="13">
        <f t="shared" si="5"/>
        <v>0</v>
      </c>
    </row>
    <row r="39" spans="1:16" ht="15.6" x14ac:dyDescent="0.3">
      <c r="A39" s="206" t="s">
        <v>119</v>
      </c>
      <c r="B39" s="13">
        <f>IF('Wettkampf 1'!D40&gt;0,1,0)</f>
        <v>1</v>
      </c>
      <c r="C39" s="13">
        <f>IF('2'!$D40&gt;0,1,0)</f>
        <v>1</v>
      </c>
      <c r="D39" s="13">
        <f>IF('3'!$D40&gt;0,1,0)</f>
        <v>1</v>
      </c>
      <c r="E39" s="13">
        <f>IF('4'!$D40&gt;0,1,0)</f>
        <v>1</v>
      </c>
      <c r="F39" s="13">
        <f>IF('5'!$D40&gt;0,1,0)</f>
        <v>1</v>
      </c>
      <c r="G39" s="13">
        <f>IF('6'!$D40&gt;0,1,0)</f>
        <v>1</v>
      </c>
      <c r="H39" s="13">
        <f t="shared" ref="H39:H44" si="6">B39+C39+D39+E39+F39+G39</f>
        <v>6</v>
      </c>
      <c r="I39" s="13">
        <f>IF('7'!$D40&gt;0,1,0)</f>
        <v>1</v>
      </c>
      <c r="J39" s="13">
        <f>IF('8'!$D40&gt;0,1,0)</f>
        <v>1</v>
      </c>
      <c r="K39" s="13">
        <f>IF('9'!$D40&gt;0,1,0)</f>
        <v>1</v>
      </c>
      <c r="L39" s="13">
        <f>IF('10'!$D40&gt;0,1,0)</f>
        <v>1</v>
      </c>
      <c r="M39" s="13">
        <f>IF('11'!$D40&gt;0,1,0)</f>
        <v>1</v>
      </c>
      <c r="N39" s="13">
        <f>IF('12'!$D40&gt;0,1,0)</f>
        <v>1</v>
      </c>
      <c r="O39" s="13">
        <f t="shared" ref="O39:O44" si="7">I39+J39+K39+L39+M39+N39</f>
        <v>6</v>
      </c>
      <c r="P39" s="13">
        <f t="shared" ref="P39:P44" si="8">O39+H39</f>
        <v>12</v>
      </c>
    </row>
    <row r="40" spans="1:16" ht="15.6" x14ac:dyDescent="0.3">
      <c r="A40" s="206" t="s">
        <v>120</v>
      </c>
      <c r="B40" s="13">
        <f>IF('Wettkampf 1'!D41&gt;0,1,0)</f>
        <v>1</v>
      </c>
      <c r="C40" s="13">
        <f>IF('2'!$D41&gt;0,1,0)</f>
        <v>1</v>
      </c>
      <c r="D40" s="13">
        <f>IF('3'!$D41&gt;0,1,0)</f>
        <v>1</v>
      </c>
      <c r="E40" s="13">
        <f>IF('4'!$D41&gt;0,1,0)</f>
        <v>1</v>
      </c>
      <c r="F40" s="13">
        <f>IF('5'!$D41&gt;0,1,0)</f>
        <v>1</v>
      </c>
      <c r="G40" s="13">
        <f>IF('6'!$D41&gt;0,1,0)</f>
        <v>1</v>
      </c>
      <c r="H40" s="13">
        <f t="shared" si="6"/>
        <v>6</v>
      </c>
      <c r="I40" s="13">
        <f>IF('7'!$D41&gt;0,1,0)</f>
        <v>1</v>
      </c>
      <c r="J40" s="13">
        <f>IF('8'!$D41&gt;0,1,0)</f>
        <v>1</v>
      </c>
      <c r="K40" s="13">
        <f>IF('9'!$D41&gt;0,1,0)</f>
        <v>1</v>
      </c>
      <c r="L40" s="13">
        <f>IF('10'!$D41&gt;0,1,0)</f>
        <v>1</v>
      </c>
      <c r="M40" s="13">
        <f>IF('11'!$D41&gt;0,1,0)</f>
        <v>1</v>
      </c>
      <c r="N40" s="13">
        <f>IF('12'!$D41&gt;0,1,0)</f>
        <v>1</v>
      </c>
      <c r="O40" s="13">
        <f t="shared" si="7"/>
        <v>6</v>
      </c>
      <c r="P40" s="13">
        <f t="shared" si="8"/>
        <v>12</v>
      </c>
    </row>
    <row r="41" spans="1:16" ht="15.6" x14ac:dyDescent="0.3">
      <c r="A41" s="206" t="s">
        <v>121</v>
      </c>
      <c r="B41" s="13">
        <f>IF('Wettkampf 1'!D42&gt;0,1,0)</f>
        <v>1</v>
      </c>
      <c r="C41" s="13">
        <f>IF('2'!$D42&gt;0,1,0)</f>
        <v>1</v>
      </c>
      <c r="D41" s="13">
        <f>IF('3'!$D42&gt;0,1,0)</f>
        <v>1</v>
      </c>
      <c r="E41" s="13">
        <f>IF('4'!$D42&gt;0,1,0)</f>
        <v>1</v>
      </c>
      <c r="F41" s="13">
        <f>IF('5'!$D42&gt;0,1,0)</f>
        <v>1</v>
      </c>
      <c r="G41" s="13">
        <f>IF('6'!$D42&gt;0,1,0)</f>
        <v>1</v>
      </c>
      <c r="H41" s="13">
        <f t="shared" si="6"/>
        <v>6</v>
      </c>
      <c r="I41" s="13">
        <f>IF('7'!$D42&gt;0,1,0)</f>
        <v>1</v>
      </c>
      <c r="J41" s="13">
        <f>IF('8'!$D42&gt;0,1,0)</f>
        <v>1</v>
      </c>
      <c r="K41" s="13">
        <f>IF('9'!$D42&gt;0,1,0)</f>
        <v>1</v>
      </c>
      <c r="L41" s="13">
        <f>IF('10'!$D42&gt;0,1,0)</f>
        <v>1</v>
      </c>
      <c r="M41" s="13">
        <f>IF('11'!$D42&gt;0,1,0)</f>
        <v>1</v>
      </c>
      <c r="N41" s="13">
        <f>IF('12'!$D42&gt;0,1,0)</f>
        <v>1</v>
      </c>
      <c r="O41" s="13">
        <f t="shared" si="7"/>
        <v>6</v>
      </c>
      <c r="P41" s="13">
        <f t="shared" si="8"/>
        <v>12</v>
      </c>
    </row>
    <row r="42" spans="1:16" ht="15.6" x14ac:dyDescent="0.3">
      <c r="A42" s="206" t="s">
        <v>122</v>
      </c>
      <c r="B42" s="13">
        <f>IF('Wettkampf 1'!D43&gt;0,1,0)</f>
        <v>1</v>
      </c>
      <c r="C42" s="13">
        <f>IF('2'!$D43&gt;0,1,0)</f>
        <v>1</v>
      </c>
      <c r="D42" s="13">
        <f>IF('3'!$D43&gt;0,1,0)</f>
        <v>1</v>
      </c>
      <c r="E42" s="13">
        <f>IF('4'!$D43&gt;0,1,0)</f>
        <v>1</v>
      </c>
      <c r="F42" s="13">
        <f>IF('5'!$D43&gt;0,1,0)</f>
        <v>1</v>
      </c>
      <c r="G42" s="13">
        <f>IF('6'!$D43&gt;0,1,0)</f>
        <v>1</v>
      </c>
      <c r="H42" s="13">
        <f t="shared" si="6"/>
        <v>6</v>
      </c>
      <c r="I42" s="13">
        <f>IF('7'!$D43&gt;0,1,0)</f>
        <v>1</v>
      </c>
      <c r="J42" s="13">
        <f>IF('8'!$D43&gt;0,1,0)</f>
        <v>1</v>
      </c>
      <c r="K42" s="13">
        <f>IF('9'!$D43&gt;0,1,0)</f>
        <v>1</v>
      </c>
      <c r="L42" s="13">
        <f>IF('10'!$D43&gt;0,1,0)</f>
        <v>1</v>
      </c>
      <c r="M42" s="13">
        <f>IF('11'!$D43&gt;0,1,0)</f>
        <v>1</v>
      </c>
      <c r="N42" s="13">
        <f>IF('12'!$D43&gt;0,1,0)</f>
        <v>1</v>
      </c>
      <c r="O42" s="13">
        <f t="shared" si="7"/>
        <v>6</v>
      </c>
      <c r="P42" s="13">
        <f t="shared" si="8"/>
        <v>12</v>
      </c>
    </row>
    <row r="43" spans="1:16" ht="15.6" x14ac:dyDescent="0.3">
      <c r="A43" s="206" t="s">
        <v>123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6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7"/>
        <v>0</v>
      </c>
      <c r="P43" s="13">
        <f t="shared" si="8"/>
        <v>0</v>
      </c>
    </row>
    <row r="44" spans="1:16" ht="15.6" x14ac:dyDescent="0.3">
      <c r="A44" s="206" t="s">
        <v>124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6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7"/>
        <v>0</v>
      </c>
      <c r="P44" s="13">
        <f t="shared" si="8"/>
        <v>0</v>
      </c>
    </row>
    <row r="45" spans="1:16" s="17" customFormat="1" x14ac:dyDescent="0.3">
      <c r="B45" s="17">
        <f>SUM(B9:B44)</f>
        <v>27</v>
      </c>
      <c r="C45" s="17">
        <f t="shared" ref="C45:G45" si="9">SUM(C9:C44)</f>
        <v>29</v>
      </c>
      <c r="D45" s="17">
        <f t="shared" si="9"/>
        <v>28</v>
      </c>
      <c r="E45" s="17">
        <f t="shared" si="9"/>
        <v>28</v>
      </c>
      <c r="F45" s="17">
        <f t="shared" si="9"/>
        <v>28</v>
      </c>
      <c r="G45" s="17">
        <f t="shared" si="9"/>
        <v>25</v>
      </c>
      <c r="H45" s="17">
        <f t="shared" ref="H45" si="10">SUM(H9:H38)</f>
        <v>141</v>
      </c>
      <c r="I45" s="17">
        <f>SUM(I9:I44)</f>
        <v>26</v>
      </c>
      <c r="J45" s="17">
        <f t="shared" ref="J45:N45" si="11">SUM(J9:J44)</f>
        <v>25</v>
      </c>
      <c r="K45" s="17">
        <f t="shared" si="11"/>
        <v>26</v>
      </c>
      <c r="L45" s="17">
        <f t="shared" si="11"/>
        <v>27</v>
      </c>
      <c r="M45" s="17">
        <f t="shared" si="11"/>
        <v>28</v>
      </c>
      <c r="N45" s="17">
        <f t="shared" si="11"/>
        <v>27</v>
      </c>
      <c r="O45" s="17">
        <f>SUM(O9:O44)</f>
        <v>159</v>
      </c>
      <c r="P45" s="17">
        <f>SUM(P9:P44)</f>
        <v>324</v>
      </c>
    </row>
  </sheetData>
  <sheetProtection selectLockedCells="1" sort="0" selectUnlockedCells="1"/>
  <protectedRanges>
    <protectedRange sqref="A9:A44" name="Bereich5_1"/>
  </protectedRange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205" t="s">
        <v>73</v>
      </c>
      <c r="C2" s="7">
        <f>VLOOKUP($B$2:$B$7,'Wettkampf 1'!$B$2:$D$7,3,FALSE)</f>
        <v>928.5</v>
      </c>
      <c r="D2" s="5">
        <f>VLOOKUP($B$2:$B$7,'2'!$B$2:$D$7,3,FALSE)</f>
        <v>930.4</v>
      </c>
      <c r="E2" s="5">
        <f>VLOOKUP($B$2:$B$7,'3'!$B$2:$D$7,3,FALSE)</f>
        <v>942.30000000000007</v>
      </c>
      <c r="F2" s="5">
        <f>VLOOKUP($B$2:$B$7,'4'!$B$2:$D$7,3,FALSE)</f>
        <v>930.80000000000007</v>
      </c>
      <c r="G2" s="5">
        <f>VLOOKUP($B$2:$B$7,'5'!$B$2:$D$7,3,FALSE)</f>
        <v>934.80000000000007</v>
      </c>
      <c r="H2" s="5">
        <f>VLOOKUP($B$2:$B$7,'6'!$B$2:$D$7,3,FALSE)</f>
        <v>940.5</v>
      </c>
      <c r="I2" s="5">
        <f>J2/Formelhilfe!H5</f>
        <v>934.55000000000007</v>
      </c>
      <c r="J2" s="5">
        <f>SUM(C2:H2)</f>
        <v>5607.3</v>
      </c>
      <c r="K2" s="5">
        <f>VLOOKUP($B$2:$B$7,'7'!$B$2:$D$7,3,FALSE)</f>
        <v>939.09999999999991</v>
      </c>
      <c r="L2" s="5">
        <f>VLOOKUP($B$2:$B$7,'8'!$B$2:$D$7,3,FALSE)</f>
        <v>939.99999999999989</v>
      </c>
      <c r="M2" s="5">
        <f>VLOOKUP($B$2:$B$7,'9'!$B$2:$D$7,3,FALSE)</f>
        <v>935.59999999999991</v>
      </c>
      <c r="N2" s="5">
        <f>VLOOKUP($B$2:$B$7,'10'!$B$2:$D$7,3,FALSE)</f>
        <v>941.6</v>
      </c>
      <c r="O2" s="5">
        <f>VLOOKUP($B$2:$B$7,'11'!$B$2:$D$7,3,FALSE)</f>
        <v>936.6</v>
      </c>
      <c r="P2" s="5">
        <f>VLOOKUP($B$2:$B$7,'12'!$B$2:$D$7,3,FALSE)</f>
        <v>939.59999999999991</v>
      </c>
      <c r="Q2" s="5">
        <f>R2/Formelhilfe!O5</f>
        <v>938.75</v>
      </c>
      <c r="R2" s="5">
        <f>SUM(K2:P2)</f>
        <v>5632.5</v>
      </c>
      <c r="S2" s="5">
        <f>T2/Formelhilfe!P5</f>
        <v>936.65000000000009</v>
      </c>
      <c r="T2" s="6">
        <f>SUM(C2:H2,K2:P2)</f>
        <v>11239.800000000001</v>
      </c>
    </row>
    <row r="3" spans="1:20" ht="23.25" customHeight="1" x14ac:dyDescent="0.35">
      <c r="A3" s="12"/>
      <c r="B3" s="205" t="s">
        <v>71</v>
      </c>
      <c r="C3" s="7">
        <f>VLOOKUP($B$2:$B$7,'Wettkampf 1'!$B$2:$D$7,3,FALSE)</f>
        <v>927.8</v>
      </c>
      <c r="D3" s="5">
        <f>VLOOKUP($B$2:$B$7,'2'!$B$2:$D$7,3,FALSE)</f>
        <v>928.1</v>
      </c>
      <c r="E3" s="5">
        <f>VLOOKUP($B$2:$B$7,'3'!$B$2:$D$7,3,FALSE)</f>
        <v>926.40000000000009</v>
      </c>
      <c r="F3" s="5">
        <f>VLOOKUP($B$2:$B$7,'4'!$B$2:$D$7,3,FALSE)</f>
        <v>924.5</v>
      </c>
      <c r="G3" s="5">
        <f>VLOOKUP($B$2:$B$7,'5'!$B$2:$D$7,3,FALSE)</f>
        <v>927.5</v>
      </c>
      <c r="H3" s="5">
        <f>VLOOKUP($B$2:$B$7,'6'!$B$2:$D$7,3,FALSE)</f>
        <v>928.1</v>
      </c>
      <c r="I3" s="5">
        <f>J3/Formelhilfe!H3</f>
        <v>927.06666666666672</v>
      </c>
      <c r="J3" s="5">
        <f>SUM(C3:H3)</f>
        <v>5562.4000000000005</v>
      </c>
      <c r="K3" s="5">
        <f>VLOOKUP($B$2:$B$7,'7'!$B$2:$D$7,3,FALSE)</f>
        <v>933.9</v>
      </c>
      <c r="L3" s="5">
        <f>VLOOKUP($B$2:$B$7,'8'!$B$2:$D$7,3,FALSE)</f>
        <v>931.4</v>
      </c>
      <c r="M3" s="5">
        <f>VLOOKUP($B$2:$B$7,'9'!$B$2:$D$7,3,FALSE)</f>
        <v>929.80000000000007</v>
      </c>
      <c r="N3" s="5">
        <f>VLOOKUP($B$2:$B$7,'10'!$B$2:$D$7,3,FALSE)</f>
        <v>937.5</v>
      </c>
      <c r="O3" s="5">
        <f>VLOOKUP($B$2:$B$7,'11'!$B$2:$D$7,3,FALSE)</f>
        <v>929.9</v>
      </c>
      <c r="P3" s="5">
        <f>VLOOKUP($B$2:$B$7,'12'!$B$2:$D$7,3,FALSE)</f>
        <v>926.90000000000009</v>
      </c>
      <c r="Q3" s="5">
        <f>R3/Formelhilfe!O3</f>
        <v>931.56666666666661</v>
      </c>
      <c r="R3" s="5">
        <f>SUM(K3:P3)</f>
        <v>5589.4</v>
      </c>
      <c r="S3" s="5">
        <f>T3/Formelhilfe!P3</f>
        <v>929.31666666666661</v>
      </c>
      <c r="T3" s="6">
        <f>SUM(C3:H3,K3:P3)</f>
        <v>11151.8</v>
      </c>
    </row>
    <row r="4" spans="1:20" ht="23.25" customHeight="1" x14ac:dyDescent="0.35">
      <c r="A4" s="12"/>
      <c r="B4" s="205" t="s">
        <v>70</v>
      </c>
      <c r="C4" s="7">
        <f>VLOOKUP($B$2:$B$7,'Wettkampf 1'!$B$2:$D$7,3,FALSE)</f>
        <v>926.19999999999993</v>
      </c>
      <c r="D4" s="5">
        <f>VLOOKUP($B$2:$B$7,'2'!$B$2:$D$7,3,FALSE)</f>
        <v>928.49999999999989</v>
      </c>
      <c r="E4" s="5">
        <f>VLOOKUP($B$2:$B$7,'3'!$B$2:$D$7,3,FALSE)</f>
        <v>926.40000000000009</v>
      </c>
      <c r="F4" s="5">
        <f>VLOOKUP($B$2:$B$7,'4'!$B$2:$D$7,3,FALSE)</f>
        <v>924.99999999999989</v>
      </c>
      <c r="G4" s="5">
        <f>VLOOKUP($B$2:$B$7,'5'!$B$2:$D$7,3,FALSE)</f>
        <v>930.59999999999991</v>
      </c>
      <c r="H4" s="5">
        <f>VLOOKUP($B$2:$B$7,'6'!$B$2:$D$7,3,FALSE)</f>
        <v>925.60000000000014</v>
      </c>
      <c r="I4" s="5">
        <f>J4/Formelhilfe!H7</f>
        <v>927.05000000000007</v>
      </c>
      <c r="J4" s="5">
        <f>SUM(C4:H4)</f>
        <v>5562.3</v>
      </c>
      <c r="K4" s="5">
        <f>VLOOKUP($B$2:$B$7,'7'!$B$2:$D$7,3,FALSE)</f>
        <v>926.50000000000011</v>
      </c>
      <c r="L4" s="5">
        <f>VLOOKUP($B$2:$B$7,'8'!$B$2:$D$7,3,FALSE)</f>
        <v>927.2</v>
      </c>
      <c r="M4" s="5">
        <f>VLOOKUP($B$2:$B$7,'9'!$B$2:$D$7,3,FALSE)</f>
        <v>931.2</v>
      </c>
      <c r="N4" s="5">
        <f>VLOOKUP($B$2:$B$7,'10'!$B$2:$D$7,3,FALSE)</f>
        <v>927.40000000000009</v>
      </c>
      <c r="O4" s="5">
        <f>VLOOKUP($B$2:$B$7,'11'!$B$2:$D$7,3,FALSE)</f>
        <v>930.30000000000007</v>
      </c>
      <c r="P4" s="5">
        <f>VLOOKUP($B$2:$B$7,'12'!$B$2:$D$7,3,FALSE)</f>
        <v>934.69999999999993</v>
      </c>
      <c r="Q4" s="5">
        <f>R4/Formelhilfe!O7</f>
        <v>929.55000000000007</v>
      </c>
      <c r="R4" s="5">
        <f>SUM(K4:P4)</f>
        <v>5577.3</v>
      </c>
      <c r="S4" s="5">
        <f>T4/Formelhilfe!P7</f>
        <v>928.30000000000007</v>
      </c>
      <c r="T4" s="6">
        <f>SUM(C4:H4,K4:P4)</f>
        <v>11139.6</v>
      </c>
    </row>
    <row r="5" spans="1:20" ht="23.25" customHeight="1" x14ac:dyDescent="0.35">
      <c r="A5" s="12"/>
      <c r="B5" s="205" t="s">
        <v>72</v>
      </c>
      <c r="C5" s="7">
        <f>VLOOKUP($B$2:$B$7,'Wettkampf 1'!$B$2:$D$7,3,FALSE)</f>
        <v>925.09999999999991</v>
      </c>
      <c r="D5" s="5">
        <f>VLOOKUP($B$2:$B$7,'2'!$B$2:$D$7,3,FALSE)</f>
        <v>930.69999999999993</v>
      </c>
      <c r="E5" s="5">
        <f>VLOOKUP($B$2:$B$7,'3'!$B$2:$D$7,3,FALSE)</f>
        <v>918.7</v>
      </c>
      <c r="F5" s="5">
        <f>VLOOKUP($B$2:$B$7,'4'!$B$2:$D$7,3,FALSE)</f>
        <v>926.90000000000009</v>
      </c>
      <c r="G5" s="5">
        <f>VLOOKUP($B$2:$B$7,'5'!$B$2:$D$7,3,FALSE)</f>
        <v>931.80000000000007</v>
      </c>
      <c r="H5" s="5">
        <f>VLOOKUP($B$2:$B$7,'6'!$B$2:$D$7,3,FALSE)</f>
        <v>931</v>
      </c>
      <c r="I5" s="5">
        <f>J5/Formelhilfe!H6</f>
        <v>927.36666666666667</v>
      </c>
      <c r="J5" s="5">
        <f>SUM(C5:H5)</f>
        <v>5564.2</v>
      </c>
      <c r="K5" s="5">
        <f>VLOOKUP($B$2:$B$7,'7'!$B$2:$D$7,3,FALSE)</f>
        <v>925.90000000000009</v>
      </c>
      <c r="L5" s="5">
        <f>VLOOKUP($B$2:$B$7,'8'!$B$2:$D$7,3,FALSE)</f>
        <v>924.3</v>
      </c>
      <c r="M5" s="5">
        <f>VLOOKUP($B$2:$B$7,'9'!$B$2:$D$7,3,FALSE)</f>
        <v>923.9</v>
      </c>
      <c r="N5" s="5">
        <f>VLOOKUP($B$2:$B$7,'10'!$B$2:$D$7,3,FALSE)</f>
        <v>928</v>
      </c>
      <c r="O5" s="5">
        <f>VLOOKUP($B$2:$B$7,'11'!$B$2:$D$7,3,FALSE)</f>
        <v>929.6</v>
      </c>
      <c r="P5" s="5">
        <f>VLOOKUP($B$2:$B$7,'12'!$B$2:$D$7,3,FALSE)</f>
        <v>935</v>
      </c>
      <c r="Q5" s="5">
        <f>R5/Formelhilfe!O6</f>
        <v>927.7833333333333</v>
      </c>
      <c r="R5" s="5">
        <f>SUM(K5:P5)</f>
        <v>5566.7</v>
      </c>
      <c r="S5" s="5">
        <f>T5/Formelhilfe!P6</f>
        <v>927.57500000000016</v>
      </c>
      <c r="T5" s="6">
        <f>SUM(C5:H5,K5:P5)</f>
        <v>11130.900000000001</v>
      </c>
    </row>
    <row r="6" spans="1:20" ht="23.25" customHeight="1" x14ac:dyDescent="0.35">
      <c r="A6" s="12"/>
      <c r="B6" s="205" t="s">
        <v>69</v>
      </c>
      <c r="C6" s="7">
        <f>VLOOKUP($B$2:$B$7,'Wettkampf 1'!$B$2:$D$7,3,FALSE)</f>
        <v>920.7</v>
      </c>
      <c r="D6" s="5">
        <f>VLOOKUP($B$2:$B$7,'2'!$B$2:$D$7,3,FALSE)</f>
        <v>929.19999999999993</v>
      </c>
      <c r="E6" s="5">
        <f>VLOOKUP($B$2:$B$7,'3'!$B$2:$D$7,3,FALSE)</f>
        <v>928.6</v>
      </c>
      <c r="F6" s="5">
        <f>VLOOKUP($B$2:$B$7,'4'!$B$2:$D$7,3,FALSE)</f>
        <v>923.9</v>
      </c>
      <c r="G6" s="5">
        <f>VLOOKUP($B$2:$B$7,'5'!$B$2:$D$7,3,FALSE)</f>
        <v>924.3</v>
      </c>
      <c r="H6" s="5">
        <f>VLOOKUP($B$2:$B$7,'6'!$B$2:$D$7,3,FALSE)</f>
        <v>938.4</v>
      </c>
      <c r="I6" s="5">
        <f>J6/Formelhilfe!H4</f>
        <v>927.51666666666654</v>
      </c>
      <c r="J6" s="5">
        <f>SUM(C6:H6)</f>
        <v>5565.0999999999995</v>
      </c>
      <c r="K6" s="5">
        <f>VLOOKUP($B$2:$B$7,'7'!$B$2:$D$7,3,FALSE)</f>
        <v>928</v>
      </c>
      <c r="L6" s="5">
        <f>VLOOKUP($B$2:$B$7,'8'!$B$2:$D$7,3,FALSE)</f>
        <v>930.5</v>
      </c>
      <c r="M6" s="5">
        <f>VLOOKUP($B$2:$B$7,'9'!$B$2:$D$7,3,FALSE)</f>
        <v>913.5</v>
      </c>
      <c r="N6" s="5">
        <f>VLOOKUP($B$2:$B$7,'10'!$B$2:$D$7,3,FALSE)</f>
        <v>926.9</v>
      </c>
      <c r="O6" s="5">
        <f>VLOOKUP($B$2:$B$7,'11'!$B$2:$D$7,3,FALSE)</f>
        <v>926.9</v>
      </c>
      <c r="P6" s="5">
        <f>VLOOKUP($B$2:$B$7,'12'!$B$2:$D$7,3,FALSE)</f>
        <v>926.59999999999991</v>
      </c>
      <c r="Q6" s="5">
        <f>R6/Formelhilfe!O4</f>
        <v>925.4</v>
      </c>
      <c r="R6" s="5">
        <f>SUM(K6:P6)</f>
        <v>5552.4</v>
      </c>
      <c r="S6" s="5">
        <f>T6/Formelhilfe!P4</f>
        <v>926.45833333333314</v>
      </c>
      <c r="T6" s="6">
        <f>SUM(C6:H6,K6:P6)</f>
        <v>11117.499999999998</v>
      </c>
    </row>
    <row r="7" spans="1:20" ht="23.25" customHeight="1" x14ac:dyDescent="0.35">
      <c r="A7" s="12"/>
      <c r="B7" s="205" t="s">
        <v>68</v>
      </c>
      <c r="C7" s="7">
        <f>VLOOKUP($B$2:$B$7,'Wettkampf 1'!$B$2:$D$7,3,FALSE)</f>
        <v>926.5</v>
      </c>
      <c r="D7" s="5">
        <f>VLOOKUP($B$2:$B$7,'2'!$B$2:$D$7,3,FALSE)</f>
        <v>915.2</v>
      </c>
      <c r="E7" s="5">
        <f>VLOOKUP($B$2:$B$7,'3'!$B$2:$D$7,3,FALSE)</f>
        <v>924.3</v>
      </c>
      <c r="F7" s="5">
        <f>VLOOKUP($B$2:$B$7,'4'!$B$2:$D$7,3,FALSE)</f>
        <v>922.8</v>
      </c>
      <c r="G7" s="5">
        <f>VLOOKUP($B$2:$B$7,'5'!$B$2:$D$7,3,FALSE)</f>
        <v>920.2</v>
      </c>
      <c r="H7" s="5">
        <f>VLOOKUP($B$2:$B$7,'6'!$B$2:$D$7,3,FALSE)</f>
        <v>929.3</v>
      </c>
      <c r="I7" s="5">
        <f>J7/Formelhilfe!H2</f>
        <v>923.05000000000007</v>
      </c>
      <c r="J7" s="5">
        <f>SUM(C7:H7)</f>
        <v>5538.3</v>
      </c>
      <c r="K7" s="5">
        <f>VLOOKUP($B$2:$B$7,'7'!$B$2:$D$7,3,FALSE)</f>
        <v>929.80000000000007</v>
      </c>
      <c r="L7" s="5">
        <f>VLOOKUP($B$2:$B$7,'8'!$B$2:$D$7,3,FALSE)</f>
        <v>923.59999999999991</v>
      </c>
      <c r="M7" s="5">
        <f>VLOOKUP($B$2:$B$7,'9'!$B$2:$D$7,3,FALSE)</f>
        <v>920.7</v>
      </c>
      <c r="N7" s="5">
        <f>VLOOKUP($B$2:$B$7,'10'!$B$2:$D$7,3,FALSE)</f>
        <v>923.3</v>
      </c>
      <c r="O7" s="5">
        <f>VLOOKUP($B$2:$B$7,'11'!$B$2:$D$7,3,FALSE)</f>
        <v>925.50000000000011</v>
      </c>
      <c r="P7" s="5">
        <f>VLOOKUP($B$2:$B$7,'12'!$B$2:$D$7,3,FALSE)</f>
        <v>932</v>
      </c>
      <c r="Q7" s="5">
        <f>R7/Formelhilfe!O2</f>
        <v>925.81666666666672</v>
      </c>
      <c r="R7" s="5">
        <f>SUM(K7:P7)</f>
        <v>5554.9000000000005</v>
      </c>
      <c r="S7" s="5">
        <f>T7/Formelhilfe!P2</f>
        <v>924.43333333333339</v>
      </c>
      <c r="T7" s="6">
        <f>SUM(C7:H7,K7:P7)</f>
        <v>11093.2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_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6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3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5"/>
      <c r="B1" s="95" t="s">
        <v>53</v>
      </c>
      <c r="C1" s="102"/>
      <c r="D1" s="73" t="s">
        <v>8</v>
      </c>
      <c r="X1" s="111" t="s">
        <v>51</v>
      </c>
      <c r="Y1" s="184" t="str">
        <f>Übersicht!D4</f>
        <v>Börgerwald</v>
      </c>
      <c r="Z1" s="184"/>
    </row>
    <row r="2" spans="1:29" ht="15" customHeight="1" x14ac:dyDescent="0.3">
      <c r="A2" s="95">
        <v>1</v>
      </c>
      <c r="B2" s="150" t="s">
        <v>68</v>
      </c>
      <c r="D2" s="107">
        <f>G46</f>
        <v>926.5</v>
      </c>
      <c r="E2" s="112" t="str">
        <f>IF(H46&gt;4,"Es sind zu viele Schützen in Wertung!"," ")</f>
        <v xml:space="preserve"> </v>
      </c>
      <c r="X2" s="111" t="s">
        <v>35</v>
      </c>
      <c r="Y2" s="185" t="str">
        <f>Übersicht!D3</f>
        <v>04.09.</v>
      </c>
      <c r="Z2" s="184"/>
    </row>
    <row r="3" spans="1:29" ht="15" customHeight="1" x14ac:dyDescent="0.3">
      <c r="A3" s="95">
        <v>2</v>
      </c>
      <c r="B3" s="150" t="s">
        <v>69</v>
      </c>
      <c r="D3" s="107">
        <f>I46</f>
        <v>920.7</v>
      </c>
      <c r="E3" s="112" t="str">
        <f>IF(J46&gt;4,"Es sind zu viele Schützen in Wertung!"," ")</f>
        <v xml:space="preserve"> </v>
      </c>
    </row>
    <row r="4" spans="1:29" ht="15" customHeight="1" x14ac:dyDescent="0.3">
      <c r="A4" s="95">
        <v>3</v>
      </c>
      <c r="B4" s="150" t="s">
        <v>70</v>
      </c>
      <c r="D4" s="107">
        <f>K46</f>
        <v>926.19999999999993</v>
      </c>
      <c r="E4" s="112" t="str">
        <f>IF(L46&gt;4,"Es sind zu viele Schützen in Wertung!"," ")</f>
        <v xml:space="preserve"> </v>
      </c>
      <c r="W4" s="104"/>
      <c r="Z4" s="109" t="s">
        <v>48</v>
      </c>
    </row>
    <row r="5" spans="1:29" ht="15" customHeight="1" x14ac:dyDescent="0.3">
      <c r="A5" s="95">
        <v>4</v>
      </c>
      <c r="B5" s="150" t="s">
        <v>71</v>
      </c>
      <c r="D5" s="107">
        <f>M46</f>
        <v>927.8</v>
      </c>
      <c r="E5" s="112" t="str">
        <f>IF(N46&gt;4,"Es sind zu viele Schützen in Wertung!"," ")</f>
        <v xml:space="preserve"> </v>
      </c>
      <c r="W5" s="105"/>
      <c r="X5" s="109" t="s">
        <v>50</v>
      </c>
      <c r="Y5" s="182" t="s">
        <v>90</v>
      </c>
      <c r="Z5" s="183"/>
      <c r="AA5" s="105"/>
    </row>
    <row r="6" spans="1:29" ht="15" customHeight="1" x14ac:dyDescent="0.3">
      <c r="A6" s="95">
        <v>5</v>
      </c>
      <c r="B6" s="150" t="s">
        <v>72</v>
      </c>
      <c r="D6" s="107">
        <f>O46</f>
        <v>925.09999999999991</v>
      </c>
      <c r="E6" s="112" t="str">
        <f>IF(P46&gt;4,"Es sind zu viele Schützen in Wertung!"," ")</f>
        <v xml:space="preserve"> </v>
      </c>
      <c r="W6" s="105"/>
      <c r="X6" s="109" t="s">
        <v>49</v>
      </c>
      <c r="Y6" s="182" t="s">
        <v>91</v>
      </c>
      <c r="Z6" s="183"/>
      <c r="AA6" s="105"/>
    </row>
    <row r="7" spans="1:29" ht="15" customHeight="1" x14ac:dyDescent="0.3">
      <c r="A7" s="95">
        <v>6</v>
      </c>
      <c r="B7" s="150" t="s">
        <v>73</v>
      </c>
      <c r="D7" s="107">
        <f>Q46</f>
        <v>928.5</v>
      </c>
      <c r="E7" s="112" t="str">
        <f>IF(R46&gt;4,"Es sind zu viele Schützen in Wertung!"," ")</f>
        <v xml:space="preserve"> </v>
      </c>
      <c r="W7" s="105"/>
      <c r="X7" s="111" t="s">
        <v>58</v>
      </c>
      <c r="Y7" s="182" t="s">
        <v>90</v>
      </c>
      <c r="Z7" s="183"/>
      <c r="AA7" s="105"/>
    </row>
    <row r="8" spans="1:29" ht="15" customHeight="1" x14ac:dyDescent="0.3">
      <c r="W8" s="105"/>
      <c r="X8" s="105"/>
      <c r="Y8" s="105"/>
      <c r="Z8" s="105"/>
      <c r="AA8" s="105"/>
    </row>
    <row r="9" spans="1:29" ht="59.25" customHeight="1" x14ac:dyDescent="0.3">
      <c r="A9" s="95"/>
      <c r="B9" s="78" t="s">
        <v>7</v>
      </c>
      <c r="C9" s="78" t="s">
        <v>46</v>
      </c>
      <c r="D9" s="79" t="s">
        <v>8</v>
      </c>
      <c r="E9" s="78" t="s">
        <v>38</v>
      </c>
      <c r="F9" s="81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78" t="s">
        <v>54</v>
      </c>
      <c r="V9" s="81"/>
      <c r="W9" s="179" t="s">
        <v>36</v>
      </c>
      <c r="X9" s="180"/>
      <c r="Y9" s="180"/>
      <c r="Z9" s="181"/>
    </row>
    <row r="10" spans="1:29" ht="12.9" customHeight="1" x14ac:dyDescent="0.3">
      <c r="A10" s="95">
        <v>1</v>
      </c>
      <c r="B10" s="151" t="s">
        <v>92</v>
      </c>
      <c r="C10" s="152" t="str">
        <f>B2</f>
        <v>Börgerwald I</v>
      </c>
      <c r="D10" s="152">
        <v>313.10000000000002</v>
      </c>
      <c r="E10" s="153"/>
      <c r="F10" s="67">
        <f>IF(E10="x","0",D10)</f>
        <v>313.10000000000002</v>
      </c>
      <c r="G10" s="67">
        <f>IF(C10=$B$2,F10,0)</f>
        <v>313.10000000000002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9"/>
      <c r="W10" s="98"/>
      <c r="X10" s="98"/>
      <c r="Y10" s="98"/>
      <c r="Z10" s="99">
        <f>W10+X10+Y10</f>
        <v>0</v>
      </c>
      <c r="AA10" s="67">
        <f>IF(Z10=D10,1,0)</f>
        <v>0</v>
      </c>
      <c r="AB10" s="67">
        <f>IF(Z10=0,0,1)</f>
        <v>0</v>
      </c>
      <c r="AC10" s="103" t="str">
        <f>IF(AA10+AB10=2,"Korrekt","")</f>
        <v/>
      </c>
    </row>
    <row r="11" spans="1:29" ht="12.9" customHeight="1" x14ac:dyDescent="0.3">
      <c r="A11" s="95">
        <v>2</v>
      </c>
      <c r="B11" s="151" t="s">
        <v>93</v>
      </c>
      <c r="C11" s="152" t="str">
        <f>B2</f>
        <v>Börgerwald I</v>
      </c>
      <c r="D11" s="152">
        <v>305.5</v>
      </c>
      <c r="E11" s="153"/>
      <c r="F11" s="67">
        <f t="shared" ref="F11:F45" si="0">IF(E11="x","0",D11)</f>
        <v>305.5</v>
      </c>
      <c r="G11" s="67">
        <f t="shared" ref="G11:G45" si="1">IF(C11=$B$2,F11,0)</f>
        <v>305.5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9"/>
      <c r="W11" s="100"/>
      <c r="X11" s="100"/>
      <c r="Y11" s="100"/>
      <c r="Z11" s="101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3" t="str">
        <f t="shared" ref="AC11:AC39" si="16">IF(AA11+AB11=2,"Korrekt","")</f>
        <v/>
      </c>
    </row>
    <row r="12" spans="1:29" ht="12.9" customHeight="1" x14ac:dyDescent="0.3">
      <c r="A12" s="95">
        <v>3</v>
      </c>
      <c r="B12" s="151" t="s">
        <v>94</v>
      </c>
      <c r="C12" s="152" t="str">
        <f>B2</f>
        <v>Börgerwald I</v>
      </c>
      <c r="D12" s="152">
        <v>307.89999999999998</v>
      </c>
      <c r="E12" s="153"/>
      <c r="F12" s="67">
        <f t="shared" si="0"/>
        <v>307.89999999999998</v>
      </c>
      <c r="G12" s="67">
        <f t="shared" si="1"/>
        <v>307.89999999999998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9"/>
      <c r="W12" s="100"/>
      <c r="X12" s="100"/>
      <c r="Y12" s="100"/>
      <c r="Z12" s="101">
        <f t="shared" si="13"/>
        <v>0</v>
      </c>
      <c r="AA12" s="67">
        <f t="shared" si="14"/>
        <v>0</v>
      </c>
      <c r="AB12" s="67">
        <f t="shared" si="15"/>
        <v>0</v>
      </c>
      <c r="AC12" s="103" t="str">
        <f t="shared" si="16"/>
        <v/>
      </c>
    </row>
    <row r="13" spans="1:29" ht="12.9" customHeight="1" x14ac:dyDescent="0.3">
      <c r="A13" s="95">
        <v>4</v>
      </c>
      <c r="B13" s="151" t="s">
        <v>95</v>
      </c>
      <c r="C13" s="152" t="str">
        <f>B2</f>
        <v>Börgerwald I</v>
      </c>
      <c r="D13" s="152">
        <v>301.8</v>
      </c>
      <c r="E13" s="153"/>
      <c r="F13" s="67">
        <f t="shared" si="0"/>
        <v>301.8</v>
      </c>
      <c r="G13" s="67">
        <f t="shared" si="1"/>
        <v>301.8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9"/>
      <c r="W13" s="100"/>
      <c r="X13" s="100"/>
      <c r="Y13" s="100"/>
      <c r="Z13" s="101">
        <f t="shared" si="13"/>
        <v>0</v>
      </c>
      <c r="AA13" s="67">
        <f t="shared" si="14"/>
        <v>0</v>
      </c>
      <c r="AB13" s="67">
        <f t="shared" si="15"/>
        <v>0</v>
      </c>
      <c r="AC13" s="103" t="str">
        <f t="shared" si="16"/>
        <v/>
      </c>
    </row>
    <row r="14" spans="1:29" ht="12.9" customHeight="1" x14ac:dyDescent="0.3">
      <c r="A14" s="95">
        <v>5</v>
      </c>
      <c r="B14" s="151" t="s">
        <v>96</v>
      </c>
      <c r="C14" s="152" t="str">
        <f>B2</f>
        <v>Börgerwald I</v>
      </c>
      <c r="D14" s="152">
        <v>290.60000000000002</v>
      </c>
      <c r="E14" s="153" t="s">
        <v>37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9"/>
      <c r="W14" s="100"/>
      <c r="X14" s="100"/>
      <c r="Y14" s="100"/>
      <c r="Z14" s="101">
        <f t="shared" si="13"/>
        <v>0</v>
      </c>
      <c r="AA14" s="67">
        <f t="shared" si="14"/>
        <v>0</v>
      </c>
      <c r="AB14" s="67">
        <f t="shared" si="15"/>
        <v>0</v>
      </c>
      <c r="AC14" s="103" t="str">
        <f t="shared" si="16"/>
        <v/>
      </c>
    </row>
    <row r="15" spans="1:29" ht="12.9" customHeight="1" x14ac:dyDescent="0.3">
      <c r="A15" s="95">
        <v>6</v>
      </c>
      <c r="B15" s="151" t="s">
        <v>55</v>
      </c>
      <c r="C15" s="152" t="str">
        <f>B2</f>
        <v>Börgerwald I</v>
      </c>
      <c r="D15" s="152">
        <v>0</v>
      </c>
      <c r="E15" s="153" t="s">
        <v>37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9"/>
      <c r="W15" s="100"/>
      <c r="X15" s="100"/>
      <c r="Y15" s="100"/>
      <c r="Z15" s="101">
        <f t="shared" si="13"/>
        <v>0</v>
      </c>
      <c r="AA15" s="67">
        <f t="shared" si="14"/>
        <v>1</v>
      </c>
      <c r="AB15" s="67">
        <f t="shared" si="15"/>
        <v>0</v>
      </c>
      <c r="AC15" s="103" t="str">
        <f t="shared" si="16"/>
        <v/>
      </c>
    </row>
    <row r="16" spans="1:29" ht="12.9" customHeight="1" x14ac:dyDescent="0.3">
      <c r="A16" s="95">
        <v>7</v>
      </c>
      <c r="B16" s="151" t="s">
        <v>97</v>
      </c>
      <c r="C16" s="152" t="str">
        <f>B3</f>
        <v>Breddenberg II</v>
      </c>
      <c r="D16" s="152">
        <v>310.5</v>
      </c>
      <c r="E16" s="153"/>
      <c r="F16" s="67">
        <f t="shared" si="0"/>
        <v>310.5</v>
      </c>
      <c r="G16" s="67">
        <f t="shared" si="1"/>
        <v>0</v>
      </c>
      <c r="H16" s="67">
        <f t="shared" si="2"/>
        <v>0</v>
      </c>
      <c r="I16" s="67">
        <f t="shared" si="3"/>
        <v>310.5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9"/>
      <c r="W16" s="100"/>
      <c r="X16" s="100"/>
      <c r="Y16" s="100"/>
      <c r="Z16" s="101">
        <f t="shared" si="13"/>
        <v>0</v>
      </c>
      <c r="AA16" s="67">
        <f t="shared" si="14"/>
        <v>0</v>
      </c>
      <c r="AB16" s="67">
        <f t="shared" si="15"/>
        <v>0</v>
      </c>
      <c r="AC16" s="103" t="str">
        <f t="shared" si="16"/>
        <v/>
      </c>
    </row>
    <row r="17" spans="1:29" ht="12.9" customHeight="1" x14ac:dyDescent="0.3">
      <c r="A17" s="95">
        <v>8</v>
      </c>
      <c r="B17" s="151" t="s">
        <v>98</v>
      </c>
      <c r="C17" s="152" t="str">
        <f>B3</f>
        <v>Breddenberg II</v>
      </c>
      <c r="D17" s="152">
        <v>309.60000000000002</v>
      </c>
      <c r="E17" s="153"/>
      <c r="F17" s="67">
        <f t="shared" si="0"/>
        <v>309.60000000000002</v>
      </c>
      <c r="G17" s="67">
        <f t="shared" si="1"/>
        <v>0</v>
      </c>
      <c r="H17" s="67">
        <f t="shared" si="2"/>
        <v>0</v>
      </c>
      <c r="I17" s="67">
        <f t="shared" si="3"/>
        <v>309.60000000000002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9"/>
      <c r="W17" s="100"/>
      <c r="X17" s="100"/>
      <c r="Y17" s="100"/>
      <c r="Z17" s="101">
        <f t="shared" si="13"/>
        <v>0</v>
      </c>
      <c r="AA17" s="67">
        <f t="shared" si="14"/>
        <v>0</v>
      </c>
      <c r="AB17" s="67">
        <f t="shared" si="15"/>
        <v>0</v>
      </c>
      <c r="AC17" s="103" t="str">
        <f t="shared" si="16"/>
        <v/>
      </c>
    </row>
    <row r="18" spans="1:29" ht="12.9" customHeight="1" x14ac:dyDescent="0.3">
      <c r="A18" s="95">
        <v>9</v>
      </c>
      <c r="B18" s="151" t="s">
        <v>99</v>
      </c>
      <c r="C18" s="152" t="str">
        <f>B3</f>
        <v>Breddenberg II</v>
      </c>
      <c r="D18" s="152">
        <v>300.60000000000002</v>
      </c>
      <c r="E18" s="153"/>
      <c r="F18" s="67">
        <f t="shared" si="0"/>
        <v>300.60000000000002</v>
      </c>
      <c r="G18" s="67">
        <f t="shared" si="1"/>
        <v>0</v>
      </c>
      <c r="H18" s="67">
        <f t="shared" si="2"/>
        <v>0</v>
      </c>
      <c r="I18" s="67">
        <f t="shared" si="3"/>
        <v>300.60000000000002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9"/>
      <c r="W18" s="100"/>
      <c r="X18" s="100"/>
      <c r="Y18" s="100"/>
      <c r="Z18" s="101">
        <f t="shared" si="13"/>
        <v>0</v>
      </c>
      <c r="AA18" s="67">
        <f t="shared" si="14"/>
        <v>0</v>
      </c>
      <c r="AB18" s="67">
        <f t="shared" si="15"/>
        <v>0</v>
      </c>
      <c r="AC18" s="103" t="str">
        <f t="shared" si="16"/>
        <v/>
      </c>
    </row>
    <row r="19" spans="1:29" ht="12.9" customHeight="1" x14ac:dyDescent="0.3">
      <c r="A19" s="95">
        <v>10</v>
      </c>
      <c r="B19" s="151" t="s">
        <v>100</v>
      </c>
      <c r="C19" s="152" t="str">
        <f>B3</f>
        <v>Breddenberg II</v>
      </c>
      <c r="D19" s="152">
        <v>300.3</v>
      </c>
      <c r="E19" s="153"/>
      <c r="F19" s="67">
        <f t="shared" si="0"/>
        <v>300.3</v>
      </c>
      <c r="G19" s="67">
        <f t="shared" si="1"/>
        <v>0</v>
      </c>
      <c r="H19" s="67">
        <f t="shared" si="2"/>
        <v>0</v>
      </c>
      <c r="I19" s="67">
        <f t="shared" si="3"/>
        <v>300.3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9"/>
      <c r="W19" s="100"/>
      <c r="X19" s="100"/>
      <c r="Y19" s="100"/>
      <c r="Z19" s="101">
        <f t="shared" si="13"/>
        <v>0</v>
      </c>
      <c r="AA19" s="67">
        <f t="shared" si="14"/>
        <v>0</v>
      </c>
      <c r="AB19" s="67">
        <f t="shared" si="15"/>
        <v>0</v>
      </c>
      <c r="AC19" s="103" t="str">
        <f t="shared" si="16"/>
        <v/>
      </c>
    </row>
    <row r="20" spans="1:29" ht="12.9" customHeight="1" x14ac:dyDescent="0.3">
      <c r="A20" s="95">
        <v>11</v>
      </c>
      <c r="B20" s="151" t="s">
        <v>101</v>
      </c>
      <c r="C20" s="152" t="str">
        <f>B3</f>
        <v>Breddenberg II</v>
      </c>
      <c r="D20" s="152">
        <v>306.60000000000002</v>
      </c>
      <c r="E20" s="153" t="s">
        <v>37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9"/>
      <c r="W20" s="100"/>
      <c r="X20" s="100"/>
      <c r="Y20" s="100"/>
      <c r="Z20" s="101">
        <f t="shared" si="13"/>
        <v>0</v>
      </c>
      <c r="AA20" s="67">
        <f t="shared" si="14"/>
        <v>0</v>
      </c>
      <c r="AB20" s="67">
        <f t="shared" si="15"/>
        <v>0</v>
      </c>
      <c r="AC20" s="103" t="str">
        <f t="shared" si="16"/>
        <v/>
      </c>
    </row>
    <row r="21" spans="1:29" ht="12.9" customHeight="1" x14ac:dyDescent="0.3">
      <c r="A21" s="95">
        <v>12</v>
      </c>
      <c r="B21" s="151" t="s">
        <v>56</v>
      </c>
      <c r="C21" s="152" t="str">
        <f>B3</f>
        <v>Breddenberg II</v>
      </c>
      <c r="D21" s="152">
        <v>0</v>
      </c>
      <c r="E21" s="153" t="s">
        <v>37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9"/>
      <c r="W21" s="100"/>
      <c r="X21" s="100"/>
      <c r="Y21" s="100"/>
      <c r="Z21" s="101">
        <f t="shared" si="13"/>
        <v>0</v>
      </c>
      <c r="AA21" s="67">
        <f t="shared" si="14"/>
        <v>1</v>
      </c>
      <c r="AB21" s="67">
        <f t="shared" si="15"/>
        <v>0</v>
      </c>
      <c r="AC21" s="103" t="str">
        <f t="shared" si="16"/>
        <v/>
      </c>
    </row>
    <row r="22" spans="1:29" ht="12.9" customHeight="1" x14ac:dyDescent="0.3">
      <c r="A22" s="95">
        <v>13</v>
      </c>
      <c r="B22" s="151" t="s">
        <v>102</v>
      </c>
      <c r="C22" s="152" t="str">
        <f>B4</f>
        <v>Esterwegen IV</v>
      </c>
      <c r="D22" s="152">
        <v>306.39999999999998</v>
      </c>
      <c r="E22" s="153"/>
      <c r="F22" s="67">
        <f t="shared" si="0"/>
        <v>306.39999999999998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306.39999999999998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9"/>
      <c r="W22" s="100"/>
      <c r="X22" s="100"/>
      <c r="Y22" s="100"/>
      <c r="Z22" s="101">
        <f t="shared" si="13"/>
        <v>0</v>
      </c>
      <c r="AA22" s="67">
        <f t="shared" si="14"/>
        <v>0</v>
      </c>
      <c r="AB22" s="67">
        <f t="shared" si="15"/>
        <v>0</v>
      </c>
      <c r="AC22" s="103" t="str">
        <f t="shared" si="16"/>
        <v/>
      </c>
    </row>
    <row r="23" spans="1:29" ht="12.9" customHeight="1" x14ac:dyDescent="0.3">
      <c r="A23" s="95">
        <v>14</v>
      </c>
      <c r="B23" s="151" t="s">
        <v>103</v>
      </c>
      <c r="C23" s="152" t="str">
        <f>B4</f>
        <v>Esterwegen IV</v>
      </c>
      <c r="D23" s="152">
        <v>308.5</v>
      </c>
      <c r="E23" s="153"/>
      <c r="F23" s="67">
        <f t="shared" si="0"/>
        <v>308.5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308.5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9"/>
      <c r="W23" s="100"/>
      <c r="X23" s="100"/>
      <c r="Y23" s="100"/>
      <c r="Z23" s="101">
        <f t="shared" si="13"/>
        <v>0</v>
      </c>
      <c r="AA23" s="67">
        <f t="shared" si="14"/>
        <v>0</v>
      </c>
      <c r="AB23" s="67">
        <f t="shared" si="15"/>
        <v>0</v>
      </c>
      <c r="AC23" s="103" t="str">
        <f t="shared" si="16"/>
        <v/>
      </c>
    </row>
    <row r="24" spans="1:29" ht="12.9" customHeight="1" x14ac:dyDescent="0.3">
      <c r="A24" s="95">
        <v>15</v>
      </c>
      <c r="B24" s="151" t="s">
        <v>104</v>
      </c>
      <c r="C24" s="152" t="str">
        <f>B4</f>
        <v>Esterwegen IV</v>
      </c>
      <c r="D24" s="152">
        <v>311.3</v>
      </c>
      <c r="E24" s="153"/>
      <c r="F24" s="67">
        <f t="shared" si="0"/>
        <v>311.3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311.3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9"/>
      <c r="W24" s="100"/>
      <c r="X24" s="100"/>
      <c r="Y24" s="100"/>
      <c r="Z24" s="101">
        <f t="shared" si="13"/>
        <v>0</v>
      </c>
      <c r="AA24" s="67">
        <f t="shared" si="14"/>
        <v>0</v>
      </c>
      <c r="AB24" s="67">
        <f t="shared" si="15"/>
        <v>0</v>
      </c>
      <c r="AC24" s="103" t="str">
        <f t="shared" si="16"/>
        <v/>
      </c>
    </row>
    <row r="25" spans="1:29" ht="12.9" customHeight="1" x14ac:dyDescent="0.3">
      <c r="A25" s="95">
        <v>16</v>
      </c>
      <c r="B25" s="151" t="s">
        <v>105</v>
      </c>
      <c r="C25" s="152" t="str">
        <f>B4</f>
        <v>Esterwegen IV</v>
      </c>
      <c r="D25" s="152">
        <v>0</v>
      </c>
      <c r="E25" s="153" t="s">
        <v>37</v>
      </c>
      <c r="F25" s="67" t="str">
        <f t="shared" si="0"/>
        <v>0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 t="str">
        <f t="shared" si="5"/>
        <v>0</v>
      </c>
      <c r="L25" s="67">
        <f t="shared" si="6"/>
        <v>0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9"/>
      <c r="W25" s="100"/>
      <c r="X25" s="100"/>
      <c r="Y25" s="100"/>
      <c r="Z25" s="101">
        <f t="shared" si="13"/>
        <v>0</v>
      </c>
      <c r="AA25" s="67">
        <f t="shared" si="14"/>
        <v>1</v>
      </c>
      <c r="AB25" s="67">
        <f t="shared" si="15"/>
        <v>0</v>
      </c>
      <c r="AC25" s="103" t="str">
        <f t="shared" si="16"/>
        <v/>
      </c>
    </row>
    <row r="26" spans="1:29" ht="12.9" customHeight="1" x14ac:dyDescent="0.3">
      <c r="A26" s="95">
        <v>17</v>
      </c>
      <c r="B26" s="151" t="s">
        <v>106</v>
      </c>
      <c r="C26" s="152" t="str">
        <f>B4</f>
        <v>Esterwegen IV</v>
      </c>
      <c r="D26" s="152">
        <v>293.3</v>
      </c>
      <c r="E26" s="153"/>
      <c r="F26" s="67">
        <f t="shared" si="0"/>
        <v>293.3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>
        <f t="shared" si="5"/>
        <v>293.3</v>
      </c>
      <c r="L26" s="67">
        <f t="shared" si="6"/>
        <v>1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9"/>
      <c r="W26" s="100"/>
      <c r="X26" s="100"/>
      <c r="Y26" s="100"/>
      <c r="Z26" s="101">
        <f t="shared" si="13"/>
        <v>0</v>
      </c>
      <c r="AA26" s="67">
        <f t="shared" si="14"/>
        <v>0</v>
      </c>
      <c r="AB26" s="67">
        <f t="shared" si="15"/>
        <v>0</v>
      </c>
      <c r="AC26" s="103" t="str">
        <f t="shared" si="16"/>
        <v/>
      </c>
    </row>
    <row r="27" spans="1:29" ht="12.9" customHeight="1" x14ac:dyDescent="0.3">
      <c r="A27" s="95">
        <v>18</v>
      </c>
      <c r="B27" s="151" t="s">
        <v>107</v>
      </c>
      <c r="C27" s="152" t="str">
        <f>B4</f>
        <v>Esterwegen IV</v>
      </c>
      <c r="D27" s="152">
        <v>0</v>
      </c>
      <c r="E27" s="153" t="s">
        <v>37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9"/>
      <c r="W27" s="100"/>
      <c r="X27" s="100"/>
      <c r="Y27" s="100"/>
      <c r="Z27" s="101">
        <f t="shared" si="13"/>
        <v>0</v>
      </c>
      <c r="AA27" s="67">
        <f t="shared" si="14"/>
        <v>1</v>
      </c>
      <c r="AB27" s="67">
        <f t="shared" si="15"/>
        <v>0</v>
      </c>
      <c r="AC27" s="103" t="str">
        <f t="shared" si="16"/>
        <v/>
      </c>
    </row>
    <row r="28" spans="1:29" ht="12.9" customHeight="1" x14ac:dyDescent="0.3">
      <c r="A28" s="95">
        <v>19</v>
      </c>
      <c r="B28" s="151" t="s">
        <v>108</v>
      </c>
      <c r="C28" s="152" t="str">
        <f>B5</f>
        <v>Sögel I</v>
      </c>
      <c r="D28" s="152">
        <v>312.89999999999998</v>
      </c>
      <c r="E28" s="153"/>
      <c r="F28" s="67">
        <f t="shared" si="0"/>
        <v>312.89999999999998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312.89999999999998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9"/>
      <c r="W28" s="100"/>
      <c r="X28" s="100"/>
      <c r="Y28" s="100"/>
      <c r="Z28" s="101">
        <f t="shared" si="13"/>
        <v>0</v>
      </c>
      <c r="AA28" s="67">
        <f t="shared" si="14"/>
        <v>0</v>
      </c>
      <c r="AB28" s="67">
        <f t="shared" si="15"/>
        <v>0</v>
      </c>
      <c r="AC28" s="103" t="str">
        <f t="shared" si="16"/>
        <v/>
      </c>
    </row>
    <row r="29" spans="1:29" ht="12.9" customHeight="1" x14ac:dyDescent="0.3">
      <c r="A29" s="95">
        <v>20</v>
      </c>
      <c r="B29" s="151" t="s">
        <v>109</v>
      </c>
      <c r="C29" s="152" t="str">
        <f>B5</f>
        <v>Sögel I</v>
      </c>
      <c r="D29" s="152">
        <v>293.60000000000002</v>
      </c>
      <c r="E29" s="153"/>
      <c r="F29" s="67">
        <f t="shared" si="0"/>
        <v>293.60000000000002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293.60000000000002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9"/>
      <c r="W29" s="100"/>
      <c r="X29" s="100"/>
      <c r="Y29" s="100"/>
      <c r="Z29" s="101">
        <f t="shared" si="13"/>
        <v>0</v>
      </c>
      <c r="AA29" s="67">
        <f t="shared" si="14"/>
        <v>0</v>
      </c>
      <c r="AB29" s="67">
        <f t="shared" si="15"/>
        <v>0</v>
      </c>
      <c r="AC29" s="103" t="str">
        <f t="shared" si="16"/>
        <v/>
      </c>
    </row>
    <row r="30" spans="1:29" ht="12.9" customHeight="1" x14ac:dyDescent="0.3">
      <c r="A30" s="95">
        <v>21</v>
      </c>
      <c r="B30" s="151" t="s">
        <v>110</v>
      </c>
      <c r="C30" s="152" t="str">
        <f>B5</f>
        <v>Sögel I</v>
      </c>
      <c r="D30" s="152">
        <v>308.5</v>
      </c>
      <c r="E30" s="153"/>
      <c r="F30" s="67">
        <f t="shared" si="0"/>
        <v>308.5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308.5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9"/>
      <c r="W30" s="100"/>
      <c r="X30" s="100"/>
      <c r="Y30" s="100"/>
      <c r="Z30" s="101">
        <f t="shared" si="13"/>
        <v>0</v>
      </c>
      <c r="AA30" s="67">
        <f t="shared" si="14"/>
        <v>0</v>
      </c>
      <c r="AB30" s="67">
        <f t="shared" si="15"/>
        <v>0</v>
      </c>
      <c r="AC30" s="103" t="str">
        <f t="shared" si="16"/>
        <v/>
      </c>
    </row>
    <row r="31" spans="1:29" ht="12.9" customHeight="1" x14ac:dyDescent="0.3">
      <c r="A31" s="95">
        <v>22</v>
      </c>
      <c r="B31" s="151" t="s">
        <v>111</v>
      </c>
      <c r="C31" s="152" t="str">
        <f>B5</f>
        <v>Sögel I</v>
      </c>
      <c r="D31" s="152">
        <v>306.39999999999998</v>
      </c>
      <c r="E31" s="153"/>
      <c r="F31" s="67">
        <f t="shared" si="0"/>
        <v>306.39999999999998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306.39999999999998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9"/>
      <c r="W31" s="100"/>
      <c r="X31" s="100"/>
      <c r="Y31" s="100"/>
      <c r="Z31" s="101">
        <f t="shared" si="13"/>
        <v>0</v>
      </c>
      <c r="AA31" s="67">
        <f t="shared" si="14"/>
        <v>0</v>
      </c>
      <c r="AB31" s="67">
        <f t="shared" si="15"/>
        <v>0</v>
      </c>
      <c r="AC31" s="103" t="str">
        <f t="shared" si="16"/>
        <v/>
      </c>
    </row>
    <row r="32" spans="1:29" ht="12.9" customHeight="1" x14ac:dyDescent="0.3">
      <c r="A32" s="95">
        <v>23</v>
      </c>
      <c r="B32" s="151" t="s">
        <v>112</v>
      </c>
      <c r="C32" s="152" t="str">
        <f>B5</f>
        <v>Sögel I</v>
      </c>
      <c r="D32" s="152">
        <v>0</v>
      </c>
      <c r="E32" s="153" t="s">
        <v>37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9"/>
      <c r="W32" s="100"/>
      <c r="X32" s="100"/>
      <c r="Y32" s="100"/>
      <c r="Z32" s="101">
        <f t="shared" si="13"/>
        <v>0</v>
      </c>
      <c r="AA32" s="67">
        <f t="shared" si="14"/>
        <v>1</v>
      </c>
      <c r="AB32" s="67">
        <f t="shared" si="15"/>
        <v>0</v>
      </c>
      <c r="AC32" s="103" t="str">
        <f t="shared" si="16"/>
        <v/>
      </c>
    </row>
    <row r="33" spans="1:29" ht="12.9" customHeight="1" x14ac:dyDescent="0.3">
      <c r="A33" s="95">
        <v>24</v>
      </c>
      <c r="B33" s="151" t="s">
        <v>113</v>
      </c>
      <c r="C33" s="152" t="str">
        <f>B5</f>
        <v>Sögel I</v>
      </c>
      <c r="D33" s="152">
        <v>0</v>
      </c>
      <c r="E33" s="153" t="s">
        <v>37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9"/>
      <c r="W33" s="100"/>
      <c r="X33" s="100"/>
      <c r="Y33" s="100"/>
      <c r="Z33" s="101">
        <f t="shared" si="13"/>
        <v>0</v>
      </c>
      <c r="AA33" s="67">
        <f t="shared" si="14"/>
        <v>1</v>
      </c>
      <c r="AB33" s="67">
        <f t="shared" si="15"/>
        <v>0</v>
      </c>
      <c r="AC33" s="103" t="str">
        <f t="shared" si="16"/>
        <v/>
      </c>
    </row>
    <row r="34" spans="1:29" ht="12.9" customHeight="1" x14ac:dyDescent="0.3">
      <c r="A34" s="95">
        <v>25</v>
      </c>
      <c r="B34" s="151" t="s">
        <v>114</v>
      </c>
      <c r="C34" s="152" t="str">
        <f>B6</f>
        <v>Breddenberg I</v>
      </c>
      <c r="D34" s="152">
        <v>303.8</v>
      </c>
      <c r="E34" s="153"/>
      <c r="F34" s="67">
        <f t="shared" si="0"/>
        <v>303.8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303.8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9"/>
      <c r="W34" s="100"/>
      <c r="X34" s="100"/>
      <c r="Y34" s="100"/>
      <c r="Z34" s="101">
        <f t="shared" si="13"/>
        <v>0</v>
      </c>
      <c r="AA34" s="67">
        <f t="shared" si="14"/>
        <v>0</v>
      </c>
      <c r="AB34" s="67">
        <f t="shared" si="15"/>
        <v>0</v>
      </c>
      <c r="AC34" s="103" t="str">
        <f t="shared" si="16"/>
        <v/>
      </c>
    </row>
    <row r="35" spans="1:29" ht="12.9" customHeight="1" x14ac:dyDescent="0.3">
      <c r="A35" s="95">
        <v>26</v>
      </c>
      <c r="B35" s="151" t="s">
        <v>115</v>
      </c>
      <c r="C35" s="152" t="str">
        <f>B6</f>
        <v>Breddenberg I</v>
      </c>
      <c r="D35" s="152">
        <v>310.60000000000002</v>
      </c>
      <c r="E35" s="153" t="s">
        <v>37</v>
      </c>
      <c r="F35" s="67" t="str">
        <f t="shared" si="0"/>
        <v>0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 t="str">
        <f t="shared" si="9"/>
        <v>0</v>
      </c>
      <c r="P35" s="67">
        <f t="shared" si="10"/>
        <v>0</v>
      </c>
      <c r="Q35" s="67">
        <f t="shared" si="11"/>
        <v>0</v>
      </c>
      <c r="R35" s="67">
        <f t="shared" si="12"/>
        <v>0</v>
      </c>
      <c r="U35" s="119"/>
      <c r="W35" s="100"/>
      <c r="X35" s="100"/>
      <c r="Y35" s="100"/>
      <c r="Z35" s="101">
        <f t="shared" si="13"/>
        <v>0</v>
      </c>
      <c r="AA35" s="67">
        <f t="shared" si="14"/>
        <v>0</v>
      </c>
      <c r="AB35" s="67">
        <f t="shared" si="15"/>
        <v>0</v>
      </c>
      <c r="AC35" s="103" t="str">
        <f t="shared" si="16"/>
        <v/>
      </c>
    </row>
    <row r="36" spans="1:29" ht="12.9" customHeight="1" x14ac:dyDescent="0.3">
      <c r="A36" s="95">
        <v>27</v>
      </c>
      <c r="B36" s="151" t="s">
        <v>116</v>
      </c>
      <c r="C36" s="152" t="str">
        <f>B6</f>
        <v>Breddenberg I</v>
      </c>
      <c r="D36" s="152">
        <v>310.3</v>
      </c>
      <c r="E36" s="153"/>
      <c r="F36" s="67">
        <f t="shared" si="0"/>
        <v>310.3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310.3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9"/>
      <c r="W36" s="100"/>
      <c r="X36" s="100"/>
      <c r="Y36" s="100"/>
      <c r="Z36" s="101">
        <f t="shared" si="13"/>
        <v>0</v>
      </c>
      <c r="AA36" s="67">
        <f t="shared" si="14"/>
        <v>0</v>
      </c>
      <c r="AB36" s="67">
        <f t="shared" si="15"/>
        <v>0</v>
      </c>
      <c r="AC36" s="103" t="str">
        <f t="shared" si="16"/>
        <v/>
      </c>
    </row>
    <row r="37" spans="1:29" ht="12.9" customHeight="1" x14ac:dyDescent="0.3">
      <c r="A37" s="95">
        <v>28</v>
      </c>
      <c r="B37" s="151" t="s">
        <v>117</v>
      </c>
      <c r="C37" s="152" t="str">
        <f>B6</f>
        <v>Breddenberg I</v>
      </c>
      <c r="D37" s="152">
        <v>302.5</v>
      </c>
      <c r="E37" s="153"/>
      <c r="F37" s="67">
        <f t="shared" si="0"/>
        <v>302.5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302.5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9"/>
      <c r="W37" s="100"/>
      <c r="X37" s="100"/>
      <c r="Y37" s="100"/>
      <c r="Z37" s="101">
        <f t="shared" si="13"/>
        <v>0</v>
      </c>
      <c r="AA37" s="67">
        <f t="shared" si="14"/>
        <v>0</v>
      </c>
      <c r="AB37" s="67">
        <f t="shared" si="15"/>
        <v>0</v>
      </c>
      <c r="AC37" s="103" t="str">
        <f t="shared" si="16"/>
        <v/>
      </c>
    </row>
    <row r="38" spans="1:29" ht="12.9" customHeight="1" x14ac:dyDescent="0.3">
      <c r="A38" s="95">
        <v>29</v>
      </c>
      <c r="B38" s="151" t="s">
        <v>118</v>
      </c>
      <c r="C38" s="152" t="str">
        <f>B6</f>
        <v>Breddenberg I</v>
      </c>
      <c r="D38" s="152">
        <v>311</v>
      </c>
      <c r="E38" s="153"/>
      <c r="F38" s="67">
        <f t="shared" si="0"/>
        <v>311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>
        <f t="shared" si="9"/>
        <v>311</v>
      </c>
      <c r="P38" s="67">
        <f t="shared" si="10"/>
        <v>1</v>
      </c>
      <c r="Q38" s="67">
        <f t="shared" si="11"/>
        <v>0</v>
      </c>
      <c r="R38" s="67">
        <f t="shared" si="12"/>
        <v>0</v>
      </c>
      <c r="U38" s="119"/>
      <c r="W38" s="100"/>
      <c r="X38" s="100"/>
      <c r="Y38" s="100"/>
      <c r="Z38" s="101">
        <f t="shared" si="13"/>
        <v>0</v>
      </c>
      <c r="AA38" s="67">
        <f t="shared" si="14"/>
        <v>0</v>
      </c>
      <c r="AB38" s="67">
        <f t="shared" si="15"/>
        <v>0</v>
      </c>
      <c r="AC38" s="103" t="str">
        <f t="shared" si="16"/>
        <v/>
      </c>
    </row>
    <row r="39" spans="1:29" ht="12.9" customHeight="1" x14ac:dyDescent="0.3">
      <c r="A39" s="95">
        <v>30</v>
      </c>
      <c r="B39" s="151" t="s">
        <v>57</v>
      </c>
      <c r="C39" s="152" t="str">
        <f>B6</f>
        <v>Breddenberg I</v>
      </c>
      <c r="D39" s="152">
        <v>0</v>
      </c>
      <c r="E39" s="153" t="s">
        <v>37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9"/>
      <c r="W39" s="100"/>
      <c r="X39" s="100"/>
      <c r="Y39" s="100"/>
      <c r="Z39" s="101">
        <f t="shared" si="13"/>
        <v>0</v>
      </c>
      <c r="AA39" s="67">
        <f t="shared" si="14"/>
        <v>1</v>
      </c>
      <c r="AB39" s="67">
        <f t="shared" si="15"/>
        <v>0</v>
      </c>
      <c r="AC39" s="103" t="str">
        <f t="shared" si="16"/>
        <v/>
      </c>
    </row>
    <row r="40" spans="1:29" ht="12.9" customHeight="1" x14ac:dyDescent="0.3">
      <c r="A40" s="95">
        <v>31</v>
      </c>
      <c r="B40" s="151" t="s">
        <v>119</v>
      </c>
      <c r="C40" s="152" t="str">
        <f>B7</f>
        <v>Lahn II</v>
      </c>
      <c r="D40" s="152">
        <v>304.10000000000002</v>
      </c>
      <c r="E40" s="153"/>
      <c r="F40" s="67">
        <f t="shared" si="0"/>
        <v>304.10000000000002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304.10000000000002</v>
      </c>
      <c r="R40" s="67">
        <f t="shared" si="12"/>
        <v>1</v>
      </c>
      <c r="U40" s="119"/>
      <c r="W40" s="100"/>
      <c r="X40" s="100"/>
      <c r="Y40" s="100"/>
      <c r="Z40" s="101">
        <f t="shared" ref="Z40:Z44" si="17">W40+X40+Y40</f>
        <v>0</v>
      </c>
      <c r="AA40" s="67">
        <f t="shared" ref="AA40:AA44" si="18">IF(Z40=D40,1,0)</f>
        <v>0</v>
      </c>
      <c r="AB40" s="67">
        <f t="shared" ref="AB40:AB44" si="19">IF(Z40=0,0,1)</f>
        <v>0</v>
      </c>
      <c r="AC40" s="103" t="str">
        <f t="shared" ref="AC40:AC44" si="20">IF(AA40+AB40=2,"Korrekt","")</f>
        <v/>
      </c>
    </row>
    <row r="41" spans="1:29" ht="12.9" customHeight="1" x14ac:dyDescent="0.3">
      <c r="A41" s="95">
        <v>32</v>
      </c>
      <c r="B41" s="151" t="s">
        <v>120</v>
      </c>
      <c r="C41" s="152" t="str">
        <f>B7</f>
        <v>Lahn II</v>
      </c>
      <c r="D41" s="152">
        <v>311.39999999999998</v>
      </c>
      <c r="E41" s="153"/>
      <c r="F41" s="67">
        <f t="shared" si="0"/>
        <v>311.39999999999998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311.39999999999998</v>
      </c>
      <c r="R41" s="67">
        <f t="shared" si="12"/>
        <v>1</v>
      </c>
      <c r="U41" s="119"/>
      <c r="W41" s="100"/>
      <c r="X41" s="100"/>
      <c r="Y41" s="100"/>
      <c r="Z41" s="101">
        <f t="shared" si="17"/>
        <v>0</v>
      </c>
      <c r="AA41" s="67">
        <f t="shared" si="18"/>
        <v>0</v>
      </c>
      <c r="AB41" s="67">
        <f t="shared" si="19"/>
        <v>0</v>
      </c>
      <c r="AC41" s="103" t="str">
        <f t="shared" si="20"/>
        <v/>
      </c>
    </row>
    <row r="42" spans="1:29" ht="12.9" customHeight="1" x14ac:dyDescent="0.3">
      <c r="A42" s="95">
        <v>33</v>
      </c>
      <c r="B42" s="151" t="s">
        <v>121</v>
      </c>
      <c r="C42" s="152" t="str">
        <f>B7</f>
        <v>Lahn II</v>
      </c>
      <c r="D42" s="152">
        <v>303.7</v>
      </c>
      <c r="E42" s="153"/>
      <c r="F42" s="67">
        <f t="shared" si="0"/>
        <v>303.7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303.7</v>
      </c>
      <c r="R42" s="67">
        <f t="shared" si="12"/>
        <v>1</v>
      </c>
      <c r="U42" s="119"/>
      <c r="W42" s="100"/>
      <c r="X42" s="100"/>
      <c r="Y42" s="100"/>
      <c r="Z42" s="101">
        <f t="shared" si="17"/>
        <v>0</v>
      </c>
      <c r="AA42" s="67">
        <f t="shared" si="18"/>
        <v>0</v>
      </c>
      <c r="AB42" s="67">
        <f t="shared" si="19"/>
        <v>0</v>
      </c>
      <c r="AC42" s="103" t="str">
        <f t="shared" si="20"/>
        <v/>
      </c>
    </row>
    <row r="43" spans="1:29" ht="12.9" customHeight="1" x14ac:dyDescent="0.3">
      <c r="A43" s="95">
        <v>34</v>
      </c>
      <c r="B43" s="151" t="s">
        <v>122</v>
      </c>
      <c r="C43" s="152" t="str">
        <f>B7</f>
        <v>Lahn II</v>
      </c>
      <c r="D43" s="152">
        <v>313</v>
      </c>
      <c r="E43" s="153"/>
      <c r="F43" s="67">
        <f t="shared" si="0"/>
        <v>313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313</v>
      </c>
      <c r="R43" s="67">
        <f t="shared" si="12"/>
        <v>1</v>
      </c>
      <c r="U43" s="119"/>
      <c r="W43" s="100"/>
      <c r="X43" s="100"/>
      <c r="Y43" s="100"/>
      <c r="Z43" s="101">
        <f t="shared" si="17"/>
        <v>0</v>
      </c>
      <c r="AA43" s="67">
        <f t="shared" si="18"/>
        <v>0</v>
      </c>
      <c r="AB43" s="67">
        <f t="shared" si="19"/>
        <v>0</v>
      </c>
      <c r="AC43" s="103" t="str">
        <f t="shared" si="20"/>
        <v/>
      </c>
    </row>
    <row r="44" spans="1:29" ht="12.9" customHeight="1" x14ac:dyDescent="0.3">
      <c r="A44" s="95">
        <v>35</v>
      </c>
      <c r="B44" s="151" t="s">
        <v>123</v>
      </c>
      <c r="C44" s="152" t="str">
        <f>B7</f>
        <v>Lahn II</v>
      </c>
      <c r="D44" s="152">
        <v>0</v>
      </c>
      <c r="E44" s="153" t="s">
        <v>37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9"/>
      <c r="W44" s="100"/>
      <c r="X44" s="100"/>
      <c r="Y44" s="100"/>
      <c r="Z44" s="101">
        <f t="shared" si="17"/>
        <v>0</v>
      </c>
      <c r="AA44" s="67">
        <f t="shared" si="18"/>
        <v>1</v>
      </c>
      <c r="AB44" s="67">
        <f t="shared" si="19"/>
        <v>0</v>
      </c>
      <c r="AC44" s="103" t="str">
        <f t="shared" si="20"/>
        <v/>
      </c>
    </row>
    <row r="45" spans="1:29" ht="12.9" customHeight="1" x14ac:dyDescent="0.3">
      <c r="A45" s="95">
        <v>36</v>
      </c>
      <c r="B45" s="151" t="s">
        <v>124</v>
      </c>
      <c r="C45" s="152" t="str">
        <f>B7</f>
        <v>Lahn II</v>
      </c>
      <c r="D45" s="152">
        <v>0</v>
      </c>
      <c r="E45" s="153" t="s">
        <v>37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9"/>
      <c r="W45" s="100"/>
      <c r="X45" s="100"/>
      <c r="Y45" s="100"/>
      <c r="Z45" s="101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3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926.5</v>
      </c>
      <c r="H46" s="67">
        <f>SUM(H10:H45)</f>
        <v>4</v>
      </c>
      <c r="I46" s="67">
        <f>LARGE(I10:I45,1)+LARGE(I10:I45,2)+LARGE(I10:I45,3)</f>
        <v>920.7</v>
      </c>
      <c r="J46" s="67">
        <f>SUM(J10:J45)</f>
        <v>4</v>
      </c>
      <c r="K46" s="67">
        <f>LARGE(K10:K45,1)+LARGE(K10:K45,2)+LARGE(K10:K45,3)</f>
        <v>926.19999999999993</v>
      </c>
      <c r="L46" s="67">
        <f>SUM(L10:L45)</f>
        <v>4</v>
      </c>
      <c r="M46" s="67">
        <f>LARGE(M10:M45,1)+LARGE(M10:M45,2)+LARGE(M10:M45,3)</f>
        <v>927.8</v>
      </c>
      <c r="N46" s="67">
        <f>SUM(N10:N45)</f>
        <v>4</v>
      </c>
      <c r="O46" s="67">
        <f>LARGE(O10:O45,1)+LARGE(O10:O45,2)+LARGE(O10:O45,3)</f>
        <v>925.09999999999991</v>
      </c>
      <c r="P46" s="67">
        <f>SUM(P10:P45)</f>
        <v>4</v>
      </c>
      <c r="Q46" s="67">
        <f>LARGE(Q10:Q45,1)+LARGE(Q10:Q45,2)+LARGE(Q10:Q45,3)</f>
        <v>928.5</v>
      </c>
      <c r="R46" s="67">
        <f>SUM(R10:S45)</f>
        <v>4</v>
      </c>
    </row>
    <row r="47" spans="1:29" ht="15" customHeight="1" x14ac:dyDescent="0.3">
      <c r="C47" s="67" t="s">
        <v>66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topLeftCell="D1" workbookViewId="0">
      <selection activeCell="U10" sqref="U10:W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53</v>
      </c>
      <c r="C1" s="110"/>
      <c r="D1" s="73" t="s">
        <v>8</v>
      </c>
      <c r="V1" s="109" t="s">
        <v>51</v>
      </c>
      <c r="W1" s="187" t="str">
        <f>Übersicht!E4</f>
        <v>Breddenberg</v>
      </c>
      <c r="X1" s="187"/>
    </row>
    <row r="2" spans="1:29" x14ac:dyDescent="0.3">
      <c r="A2" s="108">
        <v>1</v>
      </c>
      <c r="B2" s="64" t="str">
        <f>'Wettkampf 1'!B2</f>
        <v>Börgerwald I</v>
      </c>
      <c r="D2" s="73">
        <f>G46</f>
        <v>915.2</v>
      </c>
      <c r="E2" s="112" t="str">
        <f>IF(H46&gt;4,"Es sind zu viele Schützen in Wertung!"," ")</f>
        <v xml:space="preserve"> </v>
      </c>
      <c r="V2" s="109" t="s">
        <v>35</v>
      </c>
      <c r="W2" s="188" t="str">
        <f>Übersicht!E3</f>
        <v>18.09.</v>
      </c>
      <c r="X2" s="187"/>
    </row>
    <row r="3" spans="1:29" x14ac:dyDescent="0.3">
      <c r="A3" s="108">
        <v>2</v>
      </c>
      <c r="B3" s="64" t="str">
        <f>'Wettkampf 1'!B3</f>
        <v>Breddenberg II</v>
      </c>
      <c r="D3" s="73">
        <f>I46</f>
        <v>929.19999999999993</v>
      </c>
      <c r="E3" s="112" t="str">
        <f>IF(J46&gt;4,"Es sind zu viele Schützen in Wertung!"," ")</f>
        <v xml:space="preserve"> </v>
      </c>
    </row>
    <row r="4" spans="1:29" x14ac:dyDescent="0.3">
      <c r="A4" s="108">
        <v>3</v>
      </c>
      <c r="B4" s="64" t="str">
        <f>'Wettkampf 1'!B4</f>
        <v>Esterwegen IV</v>
      </c>
      <c r="D4" s="73">
        <f>K46</f>
        <v>928.49999999999989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9" x14ac:dyDescent="0.3">
      <c r="A5" s="108">
        <v>4</v>
      </c>
      <c r="B5" s="64" t="str">
        <f>'Wettkampf 1'!B5</f>
        <v>Sögel I</v>
      </c>
      <c r="D5" s="73">
        <f>M46</f>
        <v>928.1</v>
      </c>
      <c r="E5" s="112" t="str">
        <f>IF(N46&gt;4,"Es sind zu viele Schützen in Wertung!"," ")</f>
        <v xml:space="preserve"> </v>
      </c>
      <c r="U5" s="76"/>
      <c r="V5" s="109" t="s">
        <v>50</v>
      </c>
      <c r="W5" s="182" t="s">
        <v>125</v>
      </c>
      <c r="X5" s="183"/>
      <c r="Y5" s="76"/>
    </row>
    <row r="6" spans="1:29" x14ac:dyDescent="0.3">
      <c r="A6" s="108">
        <v>5</v>
      </c>
      <c r="B6" s="64" t="str">
        <f>'Wettkampf 1'!B6</f>
        <v>Breddenberg I</v>
      </c>
      <c r="D6" s="73">
        <f>O46</f>
        <v>930.69999999999993</v>
      </c>
      <c r="E6" s="112" t="str">
        <f>IF(P46&gt;4,"Es sind zu viele Schützen in Wertung!"," ")</f>
        <v xml:space="preserve"> </v>
      </c>
      <c r="U6" s="76"/>
      <c r="V6" s="109" t="s">
        <v>49</v>
      </c>
      <c r="W6" s="186" t="s">
        <v>126</v>
      </c>
      <c r="X6" s="186"/>
      <c r="Y6" s="76"/>
    </row>
    <row r="7" spans="1:29" x14ac:dyDescent="0.3">
      <c r="A7" s="108">
        <v>6</v>
      </c>
      <c r="B7" s="64" t="str">
        <f>'Wettkampf 1'!B7</f>
        <v>Lahn II</v>
      </c>
      <c r="D7" s="73">
        <f>Q46</f>
        <v>930.4</v>
      </c>
      <c r="E7" s="112" t="str">
        <f>IF(R46&gt;4,"Es sind zu viele Schützen in Wertung!"," ")</f>
        <v xml:space="preserve"> </v>
      </c>
      <c r="U7" s="76"/>
      <c r="V7" s="109" t="s">
        <v>58</v>
      </c>
      <c r="W7" s="189" t="s">
        <v>125</v>
      </c>
      <c r="X7" s="190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79" t="s">
        <v>36</v>
      </c>
      <c r="V9" s="180"/>
      <c r="W9" s="180"/>
      <c r="X9" s="181"/>
    </row>
    <row r="10" spans="1:29" ht="12.9" customHeight="1" x14ac:dyDescent="0.3">
      <c r="A10" s="108">
        <v>1</v>
      </c>
      <c r="B10" s="66" t="str">
        <f>'Wettkampf 1'!B10</f>
        <v>Katrin Sievers</v>
      </c>
      <c r="C10" s="66" t="str">
        <f>'Wettkampf 1'!C10</f>
        <v>Börgerwald I</v>
      </c>
      <c r="D10" s="154">
        <v>309.3</v>
      </c>
      <c r="E10" s="155"/>
      <c r="F10" s="68">
        <f>IF(E10="x","0",D10)</f>
        <v>309.3</v>
      </c>
      <c r="G10" s="69">
        <f>IF(C10=$B$2,F10,0)</f>
        <v>309.3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56">
        <v>102.1</v>
      </c>
      <c r="V10" s="156">
        <v>103</v>
      </c>
      <c r="W10" s="156">
        <v>104.2</v>
      </c>
      <c r="X10" s="88">
        <f>U10+V10+W10</f>
        <v>309.3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Anette Sievers</v>
      </c>
      <c r="C11" s="66" t="str">
        <f>'Wettkampf 1'!C11</f>
        <v>Börgerwald I</v>
      </c>
      <c r="D11" s="154">
        <v>306.8</v>
      </c>
      <c r="E11" s="155"/>
      <c r="F11" s="68">
        <f t="shared" ref="F11:F45" si="0">IF(E11="x","0",D11)</f>
        <v>306.8</v>
      </c>
      <c r="G11" s="69">
        <f t="shared" ref="G11:G45" si="1">IF(C11=$B$2,F11,0)</f>
        <v>306.8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7">
        <v>102</v>
      </c>
      <c r="V11" s="157">
        <v>102.1</v>
      </c>
      <c r="W11" s="157">
        <v>102.7</v>
      </c>
      <c r="X11" s="89">
        <f t="shared" ref="X11:X39" si="13">U11+V11+W11</f>
        <v>306.8</v>
      </c>
      <c r="Y11" s="70">
        <f t="shared" ref="Y11:Y39" si="14">IF(X11=D11,1,0)</f>
        <v>1</v>
      </c>
      <c r="Z11" s="70">
        <f t="shared" ref="Z11:Z39" si="15">IF(X11=0,0,1)</f>
        <v>1</v>
      </c>
      <c r="AA11" s="71" t="str">
        <f t="shared" ref="AA11:AA39" si="16">IF(Y11+Z11=2,"Korrekt","")</f>
        <v>Korrekt</v>
      </c>
    </row>
    <row r="12" spans="1:29" ht="12.9" customHeight="1" x14ac:dyDescent="0.3">
      <c r="A12" s="108">
        <v>3</v>
      </c>
      <c r="B12" s="66" t="str">
        <f>'Wettkampf 1'!B12</f>
        <v>Beate Grote</v>
      </c>
      <c r="C12" s="66" t="str">
        <f>'Wettkampf 1'!C12</f>
        <v>Börgerwald I</v>
      </c>
      <c r="D12" s="154">
        <v>299.10000000000002</v>
      </c>
      <c r="E12" s="155"/>
      <c r="F12" s="68">
        <f t="shared" si="0"/>
        <v>299.10000000000002</v>
      </c>
      <c r="G12" s="69">
        <f t="shared" si="1"/>
        <v>299.10000000000002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7">
        <v>100.5</v>
      </c>
      <c r="V12" s="157">
        <v>98.7</v>
      </c>
      <c r="W12" s="157">
        <v>99.9</v>
      </c>
      <c r="X12" s="89">
        <f t="shared" si="13"/>
        <v>299.10000000000002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8">
        <v>4</v>
      </c>
      <c r="B13" s="66" t="str">
        <f>'Wettkampf 1'!B13</f>
        <v>Tanja Rensen</v>
      </c>
      <c r="C13" s="66" t="str">
        <f>'Wettkampf 1'!C13</f>
        <v>Börgerwald I</v>
      </c>
      <c r="D13" s="154">
        <v>294.5</v>
      </c>
      <c r="E13" s="155"/>
      <c r="F13" s="68">
        <f t="shared" si="0"/>
        <v>294.5</v>
      </c>
      <c r="G13" s="69">
        <f t="shared" si="1"/>
        <v>294.5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7">
        <v>96.7</v>
      </c>
      <c r="V13" s="157">
        <v>99.4</v>
      </c>
      <c r="W13" s="157">
        <v>98.4</v>
      </c>
      <c r="X13" s="89">
        <f t="shared" si="13"/>
        <v>294.5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8">
        <v>5</v>
      </c>
      <c r="B14" s="66" t="str">
        <f>'Wettkampf 1'!B14</f>
        <v>Marina Walker</v>
      </c>
      <c r="C14" s="66" t="str">
        <f>'Wettkampf 1'!C14</f>
        <v>Börgerwald I</v>
      </c>
      <c r="D14" s="154">
        <v>280.39999999999998</v>
      </c>
      <c r="E14" s="155" t="s">
        <v>37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7">
        <v>92.8</v>
      </c>
      <c r="V14" s="157">
        <v>92.2</v>
      </c>
      <c r="W14" s="157">
        <v>95.4</v>
      </c>
      <c r="X14" s="89">
        <f t="shared" si="13"/>
        <v>280.39999999999998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9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Börgerwald I</v>
      </c>
      <c r="D15" s="154"/>
      <c r="E15" s="155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7"/>
      <c r="V15" s="157"/>
      <c r="W15" s="157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8">
        <v>7</v>
      </c>
      <c r="B16" s="66" t="str">
        <f>'Wettkampf 1'!B16</f>
        <v>Annette Landmann</v>
      </c>
      <c r="C16" s="66" t="str">
        <f>'Wettkampf 1'!C16</f>
        <v>Breddenberg II</v>
      </c>
      <c r="D16" s="154">
        <v>308</v>
      </c>
      <c r="E16" s="155"/>
      <c r="F16" s="68">
        <f t="shared" si="0"/>
        <v>308</v>
      </c>
      <c r="G16" s="69">
        <f t="shared" si="1"/>
        <v>0</v>
      </c>
      <c r="H16" s="69">
        <f t="shared" si="2"/>
        <v>0</v>
      </c>
      <c r="I16" s="69">
        <f t="shared" si="3"/>
        <v>308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7">
        <v>102.1</v>
      </c>
      <c r="V16" s="157">
        <v>103.1</v>
      </c>
      <c r="W16" s="157">
        <v>102.8</v>
      </c>
      <c r="X16" s="89">
        <f t="shared" si="13"/>
        <v>308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8">
        <v>8</v>
      </c>
      <c r="B17" s="66" t="str">
        <f>'Wettkampf 1'!B17</f>
        <v>Tanja Stindt</v>
      </c>
      <c r="C17" s="66" t="str">
        <f>'Wettkampf 1'!C17</f>
        <v>Breddenberg II</v>
      </c>
      <c r="D17" s="154">
        <v>310.89999999999998</v>
      </c>
      <c r="E17" s="155"/>
      <c r="F17" s="68">
        <f t="shared" si="0"/>
        <v>310.89999999999998</v>
      </c>
      <c r="G17" s="69">
        <f t="shared" si="1"/>
        <v>0</v>
      </c>
      <c r="H17" s="69">
        <f t="shared" si="2"/>
        <v>0</v>
      </c>
      <c r="I17" s="69">
        <f t="shared" si="3"/>
        <v>310.89999999999998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7">
        <v>103.9</v>
      </c>
      <c r="V17" s="157">
        <v>103.3</v>
      </c>
      <c r="W17" s="157">
        <v>103.7</v>
      </c>
      <c r="X17" s="89">
        <f t="shared" si="13"/>
        <v>310.89999999999998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8">
        <v>9</v>
      </c>
      <c r="B18" s="66" t="str">
        <f>'Wettkampf 1'!B18</f>
        <v>Irene Jansen</v>
      </c>
      <c r="C18" s="66" t="str">
        <f>'Wettkampf 1'!C18</f>
        <v>Breddenberg II</v>
      </c>
      <c r="D18" s="154">
        <v>309.2</v>
      </c>
      <c r="E18" s="155"/>
      <c r="F18" s="68">
        <f t="shared" si="0"/>
        <v>309.2</v>
      </c>
      <c r="G18" s="69">
        <f t="shared" si="1"/>
        <v>0</v>
      </c>
      <c r="H18" s="69">
        <f t="shared" si="2"/>
        <v>0</v>
      </c>
      <c r="I18" s="69">
        <f t="shared" si="3"/>
        <v>309.2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7">
        <v>102.1</v>
      </c>
      <c r="V18" s="157">
        <v>103.3</v>
      </c>
      <c r="W18" s="157">
        <v>103.8</v>
      </c>
      <c r="X18" s="89">
        <f t="shared" si="13"/>
        <v>309.2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8">
        <v>10</v>
      </c>
      <c r="B19" s="66" t="str">
        <f>'Wettkampf 1'!B19</f>
        <v>Kerstin Thien</v>
      </c>
      <c r="C19" s="66" t="str">
        <f>'Wettkampf 1'!C19</f>
        <v>Breddenberg II</v>
      </c>
      <c r="D19" s="154">
        <v>309.10000000000002</v>
      </c>
      <c r="E19" s="155"/>
      <c r="F19" s="68">
        <f t="shared" si="0"/>
        <v>309.10000000000002</v>
      </c>
      <c r="G19" s="69">
        <f t="shared" si="1"/>
        <v>0</v>
      </c>
      <c r="H19" s="69">
        <f t="shared" si="2"/>
        <v>0</v>
      </c>
      <c r="I19" s="69">
        <f t="shared" si="3"/>
        <v>309.10000000000002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7">
        <v>101.3</v>
      </c>
      <c r="V19" s="157">
        <v>103.1</v>
      </c>
      <c r="W19" s="157">
        <v>104.7</v>
      </c>
      <c r="X19" s="89">
        <f t="shared" si="13"/>
        <v>309.09999999999997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8">
        <v>11</v>
      </c>
      <c r="B20" s="66" t="str">
        <f>'Wettkampf 1'!B20</f>
        <v>Ulla Markus</v>
      </c>
      <c r="C20" s="66" t="str">
        <f>'Wettkampf 1'!C20</f>
        <v>Breddenberg II</v>
      </c>
      <c r="D20" s="154">
        <v>308.8</v>
      </c>
      <c r="E20" s="155" t="s">
        <v>37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7">
        <v>102.2</v>
      </c>
      <c r="V20" s="157">
        <v>102.8</v>
      </c>
      <c r="W20" s="157">
        <v>103.8</v>
      </c>
      <c r="X20" s="89">
        <f t="shared" si="13"/>
        <v>308.8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Breddenberg II</v>
      </c>
      <c r="D21" s="154"/>
      <c r="E21" s="155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7"/>
      <c r="V21" s="157"/>
      <c r="W21" s="157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Johanna Kassens</v>
      </c>
      <c r="C22" s="66" t="str">
        <f>'Wettkampf 1'!C22</f>
        <v>Esterwegen IV</v>
      </c>
      <c r="D22" s="154">
        <v>307.39999999999998</v>
      </c>
      <c r="E22" s="155"/>
      <c r="F22" s="68">
        <f t="shared" si="0"/>
        <v>307.39999999999998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307.39999999999998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7">
        <v>103.6</v>
      </c>
      <c r="V22" s="157">
        <v>102.7</v>
      </c>
      <c r="W22" s="157">
        <v>101.1</v>
      </c>
      <c r="X22" s="89">
        <f t="shared" si="13"/>
        <v>307.39999999999998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8">
        <v>14</v>
      </c>
      <c r="B23" s="66" t="str">
        <f>'Wettkampf 1'!B23</f>
        <v>Marianne Lindemann</v>
      </c>
      <c r="C23" s="66" t="str">
        <f>'Wettkampf 1'!C23</f>
        <v>Esterwegen IV</v>
      </c>
      <c r="D23" s="154">
        <v>310.2</v>
      </c>
      <c r="E23" s="155"/>
      <c r="F23" s="68">
        <f t="shared" si="0"/>
        <v>310.2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310.2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7">
        <v>103.3</v>
      </c>
      <c r="V23" s="157">
        <v>102.8</v>
      </c>
      <c r="W23" s="157">
        <v>104.1</v>
      </c>
      <c r="X23" s="89">
        <f t="shared" si="13"/>
        <v>310.2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8">
        <v>15</v>
      </c>
      <c r="B24" s="66" t="str">
        <f>'Wettkampf 1'!B24</f>
        <v>Anke Rave</v>
      </c>
      <c r="C24" s="66" t="str">
        <f>'Wettkampf 1'!C24</f>
        <v>Esterwegen IV</v>
      </c>
      <c r="D24" s="154">
        <v>309.39999999999998</v>
      </c>
      <c r="E24" s="155"/>
      <c r="F24" s="68">
        <f t="shared" si="0"/>
        <v>309.39999999999998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309.39999999999998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7">
        <v>104.4</v>
      </c>
      <c r="V24" s="157">
        <v>103</v>
      </c>
      <c r="W24" s="157">
        <v>102</v>
      </c>
      <c r="X24" s="89">
        <f t="shared" si="13"/>
        <v>309.39999999999998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8">
        <v>16</v>
      </c>
      <c r="B25" s="66" t="str">
        <f>'Wettkampf 1'!B25</f>
        <v>Sarah Lindemann</v>
      </c>
      <c r="C25" s="66" t="str">
        <f>'Wettkampf 1'!C25</f>
        <v>Esterwegen IV</v>
      </c>
      <c r="D25" s="154">
        <v>308.89999999999998</v>
      </c>
      <c r="E25" s="155"/>
      <c r="F25" s="68">
        <f t="shared" si="0"/>
        <v>308.89999999999998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308.89999999999998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7">
        <v>103</v>
      </c>
      <c r="V25" s="157">
        <v>102.7</v>
      </c>
      <c r="W25" s="157">
        <v>103.2</v>
      </c>
      <c r="X25" s="89">
        <f t="shared" si="13"/>
        <v>308.89999999999998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8">
        <v>17</v>
      </c>
      <c r="B26" s="66" t="str">
        <f>'Wettkampf 1'!B26</f>
        <v>Karin Ortmann</v>
      </c>
      <c r="C26" s="66" t="str">
        <f>'Wettkampf 1'!C26</f>
        <v>Esterwegen IV</v>
      </c>
      <c r="D26" s="154">
        <v>304.8</v>
      </c>
      <c r="E26" s="155" t="s">
        <v>37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7">
        <v>102.9</v>
      </c>
      <c r="V26" s="157">
        <v>103</v>
      </c>
      <c r="W26" s="157">
        <v>98.9</v>
      </c>
      <c r="X26" s="89">
        <f t="shared" si="13"/>
        <v>304.8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8">
        <v>18</v>
      </c>
      <c r="B27" s="66" t="str">
        <f>'Wettkampf 1'!B27</f>
        <v>Jana Jansen</v>
      </c>
      <c r="C27" s="66" t="str">
        <f>'Wettkampf 1'!C27</f>
        <v>Esterwegen IV</v>
      </c>
      <c r="D27" s="154">
        <v>300.89999999999998</v>
      </c>
      <c r="E27" s="155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7">
        <v>103.4</v>
      </c>
      <c r="V27" s="157">
        <v>97.7</v>
      </c>
      <c r="W27" s="157">
        <v>99.8</v>
      </c>
      <c r="X27" s="89">
        <f t="shared" si="13"/>
        <v>300.90000000000003</v>
      </c>
      <c r="Y27" s="70">
        <f t="shared" si="14"/>
        <v>1</v>
      </c>
      <c r="Z27" s="70">
        <f t="shared" si="15"/>
        <v>1</v>
      </c>
      <c r="AA27" s="71" t="str">
        <f t="shared" si="16"/>
        <v>Korrekt</v>
      </c>
    </row>
    <row r="28" spans="1:27" ht="12.9" customHeight="1" x14ac:dyDescent="0.3">
      <c r="A28" s="108">
        <v>19</v>
      </c>
      <c r="B28" s="66" t="str">
        <f>'Wettkampf 1'!B28</f>
        <v>Thea Jansen</v>
      </c>
      <c r="C28" s="66" t="str">
        <f>'Wettkampf 1'!C28</f>
        <v>Sögel I</v>
      </c>
      <c r="D28" s="154">
        <v>310.89999999999998</v>
      </c>
      <c r="E28" s="155"/>
      <c r="F28" s="68">
        <f t="shared" si="0"/>
        <v>310.89999999999998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310.89999999999998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7">
        <v>103.4</v>
      </c>
      <c r="V28" s="157">
        <v>103</v>
      </c>
      <c r="W28" s="157">
        <v>104.5</v>
      </c>
      <c r="X28" s="89">
        <f t="shared" si="13"/>
        <v>310.89999999999998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8">
        <v>20</v>
      </c>
      <c r="B29" s="66" t="str">
        <f>'Wettkampf 1'!B29</f>
        <v>Michaela Tharner</v>
      </c>
      <c r="C29" s="66" t="str">
        <f>'Wettkampf 1'!C29</f>
        <v>Sögel I</v>
      </c>
      <c r="D29" s="154">
        <v>306.89999999999998</v>
      </c>
      <c r="E29" s="155"/>
      <c r="F29" s="68">
        <f t="shared" si="0"/>
        <v>306.89999999999998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306.89999999999998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7">
        <v>103.1</v>
      </c>
      <c r="V29" s="157">
        <v>101</v>
      </c>
      <c r="W29" s="157">
        <v>102.8</v>
      </c>
      <c r="X29" s="89">
        <f t="shared" si="13"/>
        <v>306.89999999999998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8">
        <v>21</v>
      </c>
      <c r="B30" s="66" t="str">
        <f>'Wettkampf 1'!B30</f>
        <v>Monika Hegemann</v>
      </c>
      <c r="C30" s="66" t="str">
        <f>'Wettkampf 1'!C30</f>
        <v>Sögel I</v>
      </c>
      <c r="D30" s="154">
        <v>310.3</v>
      </c>
      <c r="E30" s="155"/>
      <c r="F30" s="68">
        <f t="shared" si="0"/>
        <v>310.3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310.3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57">
        <v>101.7</v>
      </c>
      <c r="V30" s="157">
        <v>103.5</v>
      </c>
      <c r="W30" s="157">
        <v>105.1</v>
      </c>
      <c r="X30" s="89">
        <f t="shared" si="13"/>
        <v>310.29999999999995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8">
        <v>22</v>
      </c>
      <c r="B31" s="66" t="str">
        <f>'Wettkampf 1'!B31</f>
        <v>Irmgard Rolfes</v>
      </c>
      <c r="C31" s="66" t="str">
        <f>'Wettkampf 1'!C31</f>
        <v>Sögel I</v>
      </c>
      <c r="D31" s="154">
        <v>305.89999999999998</v>
      </c>
      <c r="E31" s="155"/>
      <c r="F31" s="68">
        <f t="shared" si="0"/>
        <v>305.89999999999998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305.89999999999998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57">
        <v>101.5</v>
      </c>
      <c r="V31" s="157">
        <v>100.3</v>
      </c>
      <c r="W31" s="157">
        <v>104.1</v>
      </c>
      <c r="X31" s="89">
        <f t="shared" si="13"/>
        <v>305.89999999999998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Sögel I</v>
      </c>
      <c r="D32" s="154"/>
      <c r="E32" s="155" t="s">
        <v>37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57"/>
      <c r="V32" s="157"/>
      <c r="W32" s="157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Sögel I</v>
      </c>
      <c r="D33" s="154"/>
      <c r="E33" s="155" t="s">
        <v>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57"/>
      <c r="V33" s="157"/>
      <c r="W33" s="157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Maria Günther</v>
      </c>
      <c r="C34" s="66" t="str">
        <f>'Wettkampf 1'!C34</f>
        <v>Breddenberg I</v>
      </c>
      <c r="D34" s="154">
        <v>306.89999999999998</v>
      </c>
      <c r="E34" s="155"/>
      <c r="F34" s="68">
        <f t="shared" si="0"/>
        <v>306.89999999999998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306.89999999999998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57">
        <v>103.6</v>
      </c>
      <c r="V34" s="157">
        <v>101.3</v>
      </c>
      <c r="W34" s="157">
        <v>102</v>
      </c>
      <c r="X34" s="89">
        <f t="shared" si="13"/>
        <v>306.89999999999998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8">
        <v>26</v>
      </c>
      <c r="B35" s="66" t="str">
        <f>'Wettkampf 1'!B35</f>
        <v>Thekla Bruns</v>
      </c>
      <c r="C35" s="66" t="str">
        <f>'Wettkampf 1'!C35</f>
        <v>Breddenberg I</v>
      </c>
      <c r="D35" s="154">
        <v>304.60000000000002</v>
      </c>
      <c r="E35" s="155"/>
      <c r="F35" s="68">
        <f t="shared" si="0"/>
        <v>304.60000000000002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304.60000000000002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57">
        <v>102.3</v>
      </c>
      <c r="V35" s="157">
        <v>101.6</v>
      </c>
      <c r="W35" s="157">
        <v>100.7</v>
      </c>
      <c r="X35" s="89">
        <f t="shared" si="13"/>
        <v>304.59999999999997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8">
        <v>27</v>
      </c>
      <c r="B36" s="66" t="str">
        <f>'Wettkampf 1'!B36</f>
        <v>Anette Hanenkamp</v>
      </c>
      <c r="C36" s="66" t="str">
        <f>'Wettkampf 1'!C36</f>
        <v>Breddenberg I</v>
      </c>
      <c r="D36" s="154">
        <v>309.3</v>
      </c>
      <c r="E36" s="155"/>
      <c r="F36" s="68">
        <f t="shared" si="0"/>
        <v>309.3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309.3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57">
        <v>102.3</v>
      </c>
      <c r="V36" s="157">
        <v>103.7</v>
      </c>
      <c r="W36" s="157">
        <v>103.3</v>
      </c>
      <c r="X36" s="89">
        <f t="shared" si="13"/>
        <v>309.3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8">
        <v>28</v>
      </c>
      <c r="B37" s="66" t="str">
        <f>'Wettkampf 1'!B37</f>
        <v>Leni Hanenkamp</v>
      </c>
      <c r="C37" s="66" t="str">
        <f>'Wettkampf 1'!C37</f>
        <v>Breddenberg I</v>
      </c>
      <c r="D37" s="154">
        <v>298.3</v>
      </c>
      <c r="E37" s="155" t="s">
        <v>37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157">
        <v>99</v>
      </c>
      <c r="V37" s="157">
        <v>100.5</v>
      </c>
      <c r="W37" s="157">
        <v>98.8</v>
      </c>
      <c r="X37" s="89">
        <f t="shared" si="13"/>
        <v>298.3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8">
        <v>29</v>
      </c>
      <c r="B38" s="66" t="str">
        <f>'Wettkampf 1'!B38</f>
        <v>Marlies Olliges</v>
      </c>
      <c r="C38" s="66" t="str">
        <f>'Wettkampf 1'!C38</f>
        <v>Breddenberg I</v>
      </c>
      <c r="D38" s="154">
        <v>314.5</v>
      </c>
      <c r="E38" s="155"/>
      <c r="F38" s="68">
        <f t="shared" si="0"/>
        <v>314.5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314.5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157">
        <v>104.9</v>
      </c>
      <c r="V38" s="157">
        <v>105.3</v>
      </c>
      <c r="W38" s="157">
        <v>104.3</v>
      </c>
      <c r="X38" s="89">
        <f t="shared" si="13"/>
        <v>314.5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Breddenberg I</v>
      </c>
      <c r="D39" s="154"/>
      <c r="E39" s="155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57"/>
      <c r="V39" s="157"/>
      <c r="W39" s="157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Christiane Banedt</v>
      </c>
      <c r="C40" s="66" t="str">
        <f>'Wettkampf 1'!C40</f>
        <v>Lahn II</v>
      </c>
      <c r="D40" s="154">
        <v>313.2</v>
      </c>
      <c r="E40" s="155"/>
      <c r="F40" s="68">
        <f t="shared" si="0"/>
        <v>313.2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313.2</v>
      </c>
      <c r="R40" s="69">
        <f t="shared" si="12"/>
        <v>1</v>
      </c>
      <c r="S40" s="69"/>
      <c r="T40" s="69"/>
      <c r="U40" s="157">
        <v>104</v>
      </c>
      <c r="V40" s="157">
        <v>104.4</v>
      </c>
      <c r="W40" s="157">
        <v>104.8</v>
      </c>
      <c r="X40" s="89">
        <f t="shared" ref="X40:X44" si="17">U40+V40+W40</f>
        <v>313.2</v>
      </c>
      <c r="Y40" s="70">
        <f t="shared" ref="Y40:Y44" si="18">IF(X40=D40,1,0)</f>
        <v>1</v>
      </c>
      <c r="Z40" s="70">
        <f t="shared" ref="Z40:Z44" si="19">IF(X40=0,0,1)</f>
        <v>1</v>
      </c>
      <c r="AA40" s="71" t="str">
        <f t="shared" ref="AA40:AA44" si="20">IF(Y40+Z40=2,"Korrekt","")</f>
        <v>Korrekt</v>
      </c>
    </row>
    <row r="41" spans="1:27" ht="12.9" customHeight="1" x14ac:dyDescent="0.3">
      <c r="A41" s="108">
        <v>32</v>
      </c>
      <c r="B41" s="66" t="str">
        <f>'Wettkampf 1'!B41</f>
        <v>Claudia Flint</v>
      </c>
      <c r="C41" s="66" t="str">
        <f>'Wettkampf 1'!C41</f>
        <v>Lahn II</v>
      </c>
      <c r="D41" s="154">
        <v>305.2</v>
      </c>
      <c r="E41" s="155"/>
      <c r="F41" s="68">
        <f t="shared" si="0"/>
        <v>305.2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305.2</v>
      </c>
      <c r="R41" s="69">
        <f t="shared" si="12"/>
        <v>1</v>
      </c>
      <c r="S41" s="69"/>
      <c r="T41" s="69"/>
      <c r="U41" s="157">
        <v>103.1</v>
      </c>
      <c r="V41" s="157">
        <v>100.4</v>
      </c>
      <c r="W41" s="157">
        <v>101.7</v>
      </c>
      <c r="X41" s="89">
        <f t="shared" si="17"/>
        <v>305.2</v>
      </c>
      <c r="Y41" s="70">
        <f t="shared" si="18"/>
        <v>1</v>
      </c>
      <c r="Z41" s="70">
        <f t="shared" si="19"/>
        <v>1</v>
      </c>
      <c r="AA41" s="71" t="str">
        <f t="shared" si="20"/>
        <v>Korrekt</v>
      </c>
    </row>
    <row r="42" spans="1:27" ht="12.9" customHeight="1" x14ac:dyDescent="0.3">
      <c r="A42" s="108">
        <v>33</v>
      </c>
      <c r="B42" s="66" t="str">
        <f>'Wettkampf 1'!B42</f>
        <v>Maria Rawe</v>
      </c>
      <c r="C42" s="66" t="str">
        <f>'Wettkampf 1'!C42</f>
        <v>Lahn II</v>
      </c>
      <c r="D42" s="154">
        <v>306.39999999999998</v>
      </c>
      <c r="E42" s="155"/>
      <c r="F42" s="68">
        <f t="shared" si="0"/>
        <v>306.39999999999998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306.39999999999998</v>
      </c>
      <c r="R42" s="69">
        <f t="shared" si="12"/>
        <v>1</v>
      </c>
      <c r="S42" s="69"/>
      <c r="T42" s="69"/>
      <c r="U42" s="157">
        <v>102.8</v>
      </c>
      <c r="V42" s="157">
        <v>101.2</v>
      </c>
      <c r="W42" s="157">
        <v>102.4</v>
      </c>
      <c r="X42" s="89">
        <f t="shared" si="17"/>
        <v>306.39999999999998</v>
      </c>
      <c r="Y42" s="70">
        <f t="shared" si="18"/>
        <v>1</v>
      </c>
      <c r="Z42" s="70">
        <f t="shared" si="19"/>
        <v>1</v>
      </c>
      <c r="AA42" s="71" t="str">
        <f t="shared" si="20"/>
        <v>Korrekt</v>
      </c>
    </row>
    <row r="43" spans="1:27" ht="12.9" customHeight="1" x14ac:dyDescent="0.3">
      <c r="A43" s="108">
        <v>34</v>
      </c>
      <c r="B43" s="66" t="str">
        <f>'Wettkampf 1'!B43</f>
        <v>Beate Menke</v>
      </c>
      <c r="C43" s="66" t="str">
        <f>'Wettkampf 1'!C43</f>
        <v>Lahn II</v>
      </c>
      <c r="D43" s="154">
        <v>310.8</v>
      </c>
      <c r="E43" s="155"/>
      <c r="F43" s="68">
        <f t="shared" si="0"/>
        <v>310.8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310.8</v>
      </c>
      <c r="R43" s="69">
        <f t="shared" si="12"/>
        <v>1</v>
      </c>
      <c r="S43" s="69"/>
      <c r="T43" s="69"/>
      <c r="U43" s="157">
        <v>103.9</v>
      </c>
      <c r="V43" s="157">
        <v>103.9</v>
      </c>
      <c r="W43" s="157">
        <v>103</v>
      </c>
      <c r="X43" s="89">
        <f t="shared" si="17"/>
        <v>310.8</v>
      </c>
      <c r="Y43" s="70">
        <f t="shared" si="18"/>
        <v>1</v>
      </c>
      <c r="Z43" s="70">
        <f t="shared" si="19"/>
        <v>1</v>
      </c>
      <c r="AA43" s="71" t="str">
        <f t="shared" si="20"/>
        <v>Korrekt</v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Lahn II</v>
      </c>
      <c r="D44" s="154"/>
      <c r="E44" s="155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57"/>
      <c r="V44" s="157"/>
      <c r="W44" s="157"/>
      <c r="X44" s="89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Lahn II</v>
      </c>
      <c r="D45" s="154"/>
      <c r="E45" s="155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57"/>
      <c r="V45" s="157"/>
      <c r="W45" s="157"/>
      <c r="X45" s="89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915.2</v>
      </c>
      <c r="H46" s="69">
        <f>SUM(H10:H45)</f>
        <v>4</v>
      </c>
      <c r="I46" s="69">
        <f>LARGE(I10:I45,1)+LARGE(I10:I45,2)+LARGE(I10:I45,3)</f>
        <v>929.19999999999993</v>
      </c>
      <c r="J46" s="69">
        <f>SUM(J10:J45)</f>
        <v>4</v>
      </c>
      <c r="K46" s="69">
        <f>LARGE(K10:K45,1)+LARGE(K10:K45,2)+LARGE(K10:K45,3)</f>
        <v>928.49999999999989</v>
      </c>
      <c r="L46" s="69">
        <f>SUM(L10:L45)</f>
        <v>4</v>
      </c>
      <c r="M46" s="69">
        <f>LARGE(M10:M45,1)+LARGE(M10:M45,2)+LARGE(M10:M45,3)</f>
        <v>928.1</v>
      </c>
      <c r="N46" s="69">
        <f>SUM(N10:N45)</f>
        <v>4</v>
      </c>
      <c r="O46" s="69">
        <f>LARGE(O10:O45,1)+LARGE(O10:O45,2)+LARGE(O10:O45,3)</f>
        <v>930.69999999999993</v>
      </c>
      <c r="P46" s="69">
        <f>SUM(P10:P45)</f>
        <v>4</v>
      </c>
      <c r="Q46" s="69">
        <f>LARGE(Q10:Q45,1)+LARGE(Q10:Q45,2)+LARGE(Q10:Q45,3)</f>
        <v>930.4</v>
      </c>
      <c r="R46" s="69">
        <f>SUM(R10:S45)</f>
        <v>4</v>
      </c>
    </row>
    <row r="47" spans="1:27" x14ac:dyDescent="0.3">
      <c r="C47" s="69" t="s">
        <v>66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53</v>
      </c>
      <c r="C1" s="110"/>
      <c r="D1" s="73" t="s">
        <v>8</v>
      </c>
      <c r="V1" s="109" t="s">
        <v>51</v>
      </c>
      <c r="W1" s="187" t="str">
        <f>Übersicht!F4</f>
        <v>Esterwegen</v>
      </c>
      <c r="X1" s="187"/>
    </row>
    <row r="2" spans="1:29" x14ac:dyDescent="0.3">
      <c r="A2" s="108">
        <v>1</v>
      </c>
      <c r="B2" s="64" t="str">
        <f>'Wettkampf 1'!B2</f>
        <v>Börgerwald I</v>
      </c>
      <c r="D2" s="73">
        <f>G46</f>
        <v>924.3</v>
      </c>
      <c r="E2" s="112" t="str">
        <f>IF(H46&gt;4,"Es sind zu viele Schützen in Wertung!"," ")</f>
        <v xml:space="preserve"> </v>
      </c>
      <c r="V2" s="109" t="s">
        <v>35</v>
      </c>
      <c r="W2" s="188" t="str">
        <f>Übersicht!F3</f>
        <v>02.10.</v>
      </c>
      <c r="X2" s="187"/>
    </row>
    <row r="3" spans="1:29" x14ac:dyDescent="0.3">
      <c r="A3" s="108">
        <v>2</v>
      </c>
      <c r="B3" s="64" t="str">
        <f>'Wettkampf 1'!B3</f>
        <v>Breddenberg II</v>
      </c>
      <c r="D3" s="73">
        <f>I46</f>
        <v>928.6</v>
      </c>
      <c r="E3" s="112" t="str">
        <f>IF(J46&gt;4,"Es sind zu viele Schützen in Wertung!"," ")</f>
        <v xml:space="preserve"> </v>
      </c>
    </row>
    <row r="4" spans="1:29" x14ac:dyDescent="0.3">
      <c r="A4" s="108">
        <v>3</v>
      </c>
      <c r="B4" s="64" t="str">
        <f>'Wettkampf 1'!B4</f>
        <v>Esterwegen IV</v>
      </c>
      <c r="D4" s="73">
        <f>K46</f>
        <v>926.40000000000009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9" x14ac:dyDescent="0.3">
      <c r="A5" s="108">
        <v>4</v>
      </c>
      <c r="B5" s="64" t="str">
        <f>'Wettkampf 1'!B5</f>
        <v>Sögel I</v>
      </c>
      <c r="D5" s="73">
        <f>M46</f>
        <v>926.40000000000009</v>
      </c>
      <c r="E5" s="112" t="str">
        <f>IF(N46&gt;4,"Es sind zu viele Schützen in Wertung!"," ")</f>
        <v xml:space="preserve"> </v>
      </c>
      <c r="U5" s="76"/>
      <c r="V5" s="109" t="s">
        <v>50</v>
      </c>
      <c r="W5" s="182" t="s">
        <v>104</v>
      </c>
      <c r="X5" s="183"/>
      <c r="Y5" s="76"/>
    </row>
    <row r="6" spans="1:29" x14ac:dyDescent="0.3">
      <c r="A6" s="108">
        <v>5</v>
      </c>
      <c r="B6" s="64" t="str">
        <f>'Wettkampf 1'!B6</f>
        <v>Breddenberg I</v>
      </c>
      <c r="D6" s="73">
        <f>O46</f>
        <v>918.7</v>
      </c>
      <c r="E6" s="112" t="str">
        <f>IF(P46&gt;4,"Es sind zu viele Schützen in Wertung!"," ")</f>
        <v xml:space="preserve"> </v>
      </c>
      <c r="U6" s="76"/>
      <c r="V6" s="109" t="s">
        <v>49</v>
      </c>
      <c r="W6" s="186" t="s">
        <v>127</v>
      </c>
      <c r="X6" s="186"/>
      <c r="Y6" s="76"/>
    </row>
    <row r="7" spans="1:29" x14ac:dyDescent="0.3">
      <c r="A7" s="108">
        <v>6</v>
      </c>
      <c r="B7" s="64" t="str">
        <f>'Wettkampf 1'!B7</f>
        <v>Lahn II</v>
      </c>
      <c r="D7" s="73">
        <f>Q46</f>
        <v>942.30000000000007</v>
      </c>
      <c r="E7" s="112" t="str">
        <f>IF(R46&gt;4,"Es sind zu viele Schützen in Wertung!"," ")</f>
        <v xml:space="preserve"> </v>
      </c>
      <c r="U7" s="76"/>
      <c r="V7" s="109" t="s">
        <v>58</v>
      </c>
      <c r="W7" s="189" t="s">
        <v>128</v>
      </c>
      <c r="X7" s="190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79" t="s">
        <v>36</v>
      </c>
      <c r="V9" s="180"/>
      <c r="W9" s="180"/>
      <c r="X9" s="181"/>
    </row>
    <row r="10" spans="1:29" ht="12.9" customHeight="1" x14ac:dyDescent="0.3">
      <c r="A10" s="108">
        <v>1</v>
      </c>
      <c r="B10" s="66" t="str">
        <f>'Wettkampf 1'!B10</f>
        <v>Katrin Sievers</v>
      </c>
      <c r="C10" s="66" t="str">
        <f>'Wettkampf 1'!C10</f>
        <v>Börgerwald I</v>
      </c>
      <c r="D10" s="154">
        <v>311</v>
      </c>
      <c r="E10" s="155"/>
      <c r="F10" s="68">
        <f>IF(E10="x","0",D10)</f>
        <v>311</v>
      </c>
      <c r="G10" s="69">
        <f>IF(C10=$B$2,F10,0)</f>
        <v>311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56">
        <v>102</v>
      </c>
      <c r="V10" s="156">
        <v>104.4</v>
      </c>
      <c r="W10" s="156">
        <v>104.6</v>
      </c>
      <c r="X10" s="88">
        <f>U10+V10+W10</f>
        <v>311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Anette Sievers</v>
      </c>
      <c r="C11" s="66" t="str">
        <f>'Wettkampf 1'!C11</f>
        <v>Börgerwald I</v>
      </c>
      <c r="D11" s="154">
        <v>303.7</v>
      </c>
      <c r="E11" s="155"/>
      <c r="F11" s="68">
        <f t="shared" ref="F11:F45" si="0">IF(E11="x","0",D11)</f>
        <v>303.7</v>
      </c>
      <c r="G11" s="69">
        <f t="shared" ref="G11:G45" si="1">IF(C11=$B$2,F11,0)</f>
        <v>303.7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7">
        <v>100</v>
      </c>
      <c r="V11" s="157">
        <v>101.9</v>
      </c>
      <c r="W11" s="157">
        <v>101.8</v>
      </c>
      <c r="X11" s="89">
        <f t="shared" ref="X11:X45" si="13">U11+V11+W11</f>
        <v>303.7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8">
        <v>3</v>
      </c>
      <c r="B12" s="66" t="str">
        <f>'Wettkampf 1'!B12</f>
        <v>Beate Grote</v>
      </c>
      <c r="C12" s="66" t="str">
        <f>'Wettkampf 1'!C12</f>
        <v>Börgerwald I</v>
      </c>
      <c r="D12" s="154">
        <v>309.60000000000002</v>
      </c>
      <c r="E12" s="155"/>
      <c r="F12" s="68">
        <f t="shared" si="0"/>
        <v>309.60000000000002</v>
      </c>
      <c r="G12" s="69">
        <f t="shared" si="1"/>
        <v>309.60000000000002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7">
        <v>99.4</v>
      </c>
      <c r="V12" s="157">
        <v>105.3</v>
      </c>
      <c r="W12" s="157">
        <v>104.9</v>
      </c>
      <c r="X12" s="89">
        <f t="shared" si="13"/>
        <v>309.60000000000002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8">
        <v>4</v>
      </c>
      <c r="B13" s="66" t="str">
        <f>'Wettkampf 1'!B13</f>
        <v>Tanja Rensen</v>
      </c>
      <c r="C13" s="66" t="str">
        <f>'Wettkampf 1'!C13</f>
        <v>Börgerwald I</v>
      </c>
      <c r="D13" s="154">
        <v>289.2</v>
      </c>
      <c r="E13" s="155"/>
      <c r="F13" s="68">
        <f t="shared" si="0"/>
        <v>289.2</v>
      </c>
      <c r="G13" s="69">
        <f t="shared" si="1"/>
        <v>289.2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7">
        <v>100.7</v>
      </c>
      <c r="V13" s="157">
        <v>99.9</v>
      </c>
      <c r="W13" s="157">
        <v>88.6</v>
      </c>
      <c r="X13" s="89">
        <f t="shared" si="13"/>
        <v>289.20000000000005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8">
        <v>5</v>
      </c>
      <c r="B14" s="66" t="str">
        <f>'Wettkampf 1'!B14</f>
        <v>Marina Walker</v>
      </c>
      <c r="C14" s="66" t="str">
        <f>'Wettkampf 1'!C14</f>
        <v>Börgerwald I</v>
      </c>
      <c r="D14" s="154">
        <v>290.89999999999998</v>
      </c>
      <c r="E14" s="155" t="s">
        <v>37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7">
        <v>98.8</v>
      </c>
      <c r="V14" s="157">
        <v>93.8</v>
      </c>
      <c r="W14" s="157">
        <v>98.3</v>
      </c>
      <c r="X14" s="89">
        <f t="shared" si="13"/>
        <v>290.89999999999998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9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Börgerwald I</v>
      </c>
      <c r="D15" s="154"/>
      <c r="E15" s="155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7"/>
      <c r="V15" s="157"/>
      <c r="W15" s="157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8">
        <v>7</v>
      </c>
      <c r="B16" s="66" t="str">
        <f>'Wettkampf 1'!B16</f>
        <v>Annette Landmann</v>
      </c>
      <c r="C16" s="66" t="str">
        <f>'Wettkampf 1'!C16</f>
        <v>Breddenberg II</v>
      </c>
      <c r="D16" s="154">
        <v>308.3</v>
      </c>
      <c r="E16" s="155" t="s">
        <v>37</v>
      </c>
      <c r="F16" s="68" t="str">
        <f t="shared" si="0"/>
        <v>0</v>
      </c>
      <c r="G16" s="69">
        <f t="shared" si="1"/>
        <v>0</v>
      </c>
      <c r="H16" s="69">
        <f t="shared" si="2"/>
        <v>0</v>
      </c>
      <c r="I16" s="69" t="str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7">
        <v>101.5</v>
      </c>
      <c r="V16" s="157">
        <v>103.7</v>
      </c>
      <c r="W16" s="157">
        <v>103.1</v>
      </c>
      <c r="X16" s="89">
        <f t="shared" si="13"/>
        <v>308.29999999999995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8">
        <v>8</v>
      </c>
      <c r="B17" s="66" t="str">
        <f>'Wettkampf 1'!B17</f>
        <v>Tanja Stindt</v>
      </c>
      <c r="C17" s="66" t="str">
        <f>'Wettkampf 1'!C17</f>
        <v>Breddenberg II</v>
      </c>
      <c r="D17" s="154">
        <v>310</v>
      </c>
      <c r="E17" s="155"/>
      <c r="F17" s="68">
        <f t="shared" si="0"/>
        <v>310</v>
      </c>
      <c r="G17" s="69">
        <f t="shared" si="1"/>
        <v>0</v>
      </c>
      <c r="H17" s="69">
        <f t="shared" si="2"/>
        <v>0</v>
      </c>
      <c r="I17" s="69">
        <f t="shared" si="3"/>
        <v>310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7">
        <v>103</v>
      </c>
      <c r="V17" s="157">
        <v>104</v>
      </c>
      <c r="W17" s="157">
        <v>103</v>
      </c>
      <c r="X17" s="89">
        <f t="shared" si="13"/>
        <v>310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8">
        <v>9</v>
      </c>
      <c r="B18" s="66" t="str">
        <f>'Wettkampf 1'!B18</f>
        <v>Irene Jansen</v>
      </c>
      <c r="C18" s="66" t="str">
        <f>'Wettkampf 1'!C18</f>
        <v>Breddenberg II</v>
      </c>
      <c r="D18" s="154">
        <v>308.10000000000002</v>
      </c>
      <c r="E18" s="155"/>
      <c r="F18" s="68">
        <f t="shared" si="0"/>
        <v>308.10000000000002</v>
      </c>
      <c r="G18" s="69">
        <f t="shared" si="1"/>
        <v>0</v>
      </c>
      <c r="H18" s="69">
        <f t="shared" si="2"/>
        <v>0</v>
      </c>
      <c r="I18" s="69">
        <f t="shared" si="3"/>
        <v>308.10000000000002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7">
        <v>102.9</v>
      </c>
      <c r="V18" s="157">
        <v>101.3</v>
      </c>
      <c r="W18" s="157">
        <v>103.9</v>
      </c>
      <c r="X18" s="89">
        <f t="shared" si="13"/>
        <v>308.10000000000002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8">
        <v>10</v>
      </c>
      <c r="B19" s="66" t="str">
        <f>'Wettkampf 1'!B19</f>
        <v>Kerstin Thien</v>
      </c>
      <c r="C19" s="66" t="str">
        <f>'Wettkampf 1'!C19</f>
        <v>Breddenberg II</v>
      </c>
      <c r="D19" s="154">
        <v>310.5</v>
      </c>
      <c r="E19" s="155"/>
      <c r="F19" s="68">
        <f t="shared" si="0"/>
        <v>310.5</v>
      </c>
      <c r="G19" s="69">
        <f t="shared" si="1"/>
        <v>0</v>
      </c>
      <c r="H19" s="69">
        <f t="shared" si="2"/>
        <v>0</v>
      </c>
      <c r="I19" s="69">
        <f t="shared" si="3"/>
        <v>310.5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7">
        <v>104.5</v>
      </c>
      <c r="V19" s="157">
        <v>102.8</v>
      </c>
      <c r="W19" s="157">
        <v>103.2</v>
      </c>
      <c r="X19" s="89">
        <f t="shared" si="13"/>
        <v>310.5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8">
        <v>11</v>
      </c>
      <c r="B20" s="66" t="str">
        <f>'Wettkampf 1'!B20</f>
        <v>Ulla Markus</v>
      </c>
      <c r="C20" s="66" t="str">
        <f>'Wettkampf 1'!C20</f>
        <v>Breddenberg II</v>
      </c>
      <c r="D20" s="154">
        <v>306.10000000000002</v>
      </c>
      <c r="E20" s="155"/>
      <c r="F20" s="68">
        <f t="shared" si="0"/>
        <v>306.10000000000002</v>
      </c>
      <c r="G20" s="69">
        <f t="shared" si="1"/>
        <v>0</v>
      </c>
      <c r="H20" s="69">
        <f t="shared" si="2"/>
        <v>0</v>
      </c>
      <c r="I20" s="69">
        <f t="shared" si="3"/>
        <v>306.10000000000002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7">
        <v>102.4</v>
      </c>
      <c r="V20" s="157">
        <v>102.9</v>
      </c>
      <c r="W20" s="157">
        <v>100.8</v>
      </c>
      <c r="X20" s="89">
        <f t="shared" si="13"/>
        <v>306.10000000000002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Breddenberg II</v>
      </c>
      <c r="D21" s="154"/>
      <c r="E21" s="155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7"/>
      <c r="V21" s="157"/>
      <c r="W21" s="157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Johanna Kassens</v>
      </c>
      <c r="C22" s="66" t="str">
        <f>'Wettkampf 1'!C22</f>
        <v>Esterwegen IV</v>
      </c>
      <c r="D22" s="154">
        <v>308.2</v>
      </c>
      <c r="E22" s="155"/>
      <c r="F22" s="68">
        <f t="shared" si="0"/>
        <v>308.2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308.2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7">
        <v>103.1</v>
      </c>
      <c r="V22" s="157">
        <v>102.8</v>
      </c>
      <c r="W22" s="157">
        <v>102.3</v>
      </c>
      <c r="X22" s="89">
        <f t="shared" si="13"/>
        <v>308.2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8">
        <v>14</v>
      </c>
      <c r="B23" s="66" t="str">
        <f>'Wettkampf 1'!B23</f>
        <v>Marianne Lindemann</v>
      </c>
      <c r="C23" s="66" t="str">
        <f>'Wettkampf 1'!C23</f>
        <v>Esterwegen IV</v>
      </c>
      <c r="D23" s="154">
        <v>308.3</v>
      </c>
      <c r="E23" s="155"/>
      <c r="F23" s="68">
        <f t="shared" si="0"/>
        <v>308.3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308.3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7">
        <v>101.7</v>
      </c>
      <c r="V23" s="157">
        <v>103.1</v>
      </c>
      <c r="W23" s="157">
        <v>103.5</v>
      </c>
      <c r="X23" s="89">
        <f t="shared" si="13"/>
        <v>308.3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8">
        <v>15</v>
      </c>
      <c r="B24" s="66" t="str">
        <f>'Wettkampf 1'!B24</f>
        <v>Anke Rave</v>
      </c>
      <c r="C24" s="66" t="str">
        <f>'Wettkampf 1'!C24</f>
        <v>Esterwegen IV</v>
      </c>
      <c r="D24" s="154">
        <v>308.5</v>
      </c>
      <c r="E24" s="155"/>
      <c r="F24" s="68">
        <f t="shared" si="0"/>
        <v>308.5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308.5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7">
        <v>100.9</v>
      </c>
      <c r="V24" s="157">
        <v>103.5</v>
      </c>
      <c r="W24" s="157">
        <v>104.1</v>
      </c>
      <c r="X24" s="89">
        <f t="shared" si="13"/>
        <v>308.5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8">
        <v>16</v>
      </c>
      <c r="B25" s="66" t="str">
        <f>'Wettkampf 1'!B25</f>
        <v>Sarah Lindemann</v>
      </c>
      <c r="C25" s="66" t="str">
        <f>'Wettkampf 1'!C25</f>
        <v>Esterwegen IV</v>
      </c>
      <c r="D25" s="154">
        <v>309.60000000000002</v>
      </c>
      <c r="E25" s="155"/>
      <c r="F25" s="68">
        <f t="shared" si="0"/>
        <v>309.60000000000002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309.60000000000002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7">
        <v>102.5</v>
      </c>
      <c r="V25" s="157">
        <v>104</v>
      </c>
      <c r="W25" s="157">
        <v>103.1</v>
      </c>
      <c r="X25" s="89">
        <f t="shared" si="13"/>
        <v>309.60000000000002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8">
        <v>17</v>
      </c>
      <c r="B26" s="66" t="str">
        <f>'Wettkampf 1'!B26</f>
        <v>Karin Ortmann</v>
      </c>
      <c r="C26" s="66" t="str">
        <f>'Wettkampf 1'!C26</f>
        <v>Esterwegen IV</v>
      </c>
      <c r="D26" s="154">
        <v>305.60000000000002</v>
      </c>
      <c r="E26" s="155" t="s">
        <v>37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7">
        <v>102.9</v>
      </c>
      <c r="V26" s="157">
        <v>101.4</v>
      </c>
      <c r="W26" s="157">
        <v>101.3</v>
      </c>
      <c r="X26" s="89">
        <f t="shared" si="13"/>
        <v>305.60000000000002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8">
        <v>18</v>
      </c>
      <c r="B27" s="66" t="str">
        <f>'Wettkampf 1'!B27</f>
        <v>Jana Jansen</v>
      </c>
      <c r="C27" s="66" t="str">
        <f>'Wettkampf 1'!C27</f>
        <v>Esterwegen IV</v>
      </c>
      <c r="D27" s="154">
        <v>297.5</v>
      </c>
      <c r="E27" s="155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7">
        <v>100.6</v>
      </c>
      <c r="V27" s="157">
        <v>97.9</v>
      </c>
      <c r="W27" s="157">
        <v>99</v>
      </c>
      <c r="X27" s="89">
        <f t="shared" si="13"/>
        <v>297.5</v>
      </c>
      <c r="Y27" s="70">
        <f t="shared" si="14"/>
        <v>1</v>
      </c>
      <c r="Z27" s="70">
        <f t="shared" si="15"/>
        <v>1</v>
      </c>
      <c r="AA27" s="71" t="str">
        <f t="shared" si="16"/>
        <v>Korrekt</v>
      </c>
    </row>
    <row r="28" spans="1:27" ht="12.9" customHeight="1" x14ac:dyDescent="0.3">
      <c r="A28" s="108">
        <v>19</v>
      </c>
      <c r="B28" s="66" t="str">
        <f>'Wettkampf 1'!B28</f>
        <v>Thea Jansen</v>
      </c>
      <c r="C28" s="66" t="str">
        <f>'Wettkampf 1'!C28</f>
        <v>Sögel I</v>
      </c>
      <c r="D28" s="154">
        <v>307.3</v>
      </c>
      <c r="E28" s="155"/>
      <c r="F28" s="68">
        <f t="shared" si="0"/>
        <v>307.3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307.3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7">
        <v>101.1</v>
      </c>
      <c r="V28" s="157">
        <v>102.2</v>
      </c>
      <c r="W28" s="157">
        <v>104</v>
      </c>
      <c r="X28" s="89">
        <f t="shared" si="13"/>
        <v>307.3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8">
        <v>20</v>
      </c>
      <c r="B29" s="66" t="str">
        <f>'Wettkampf 1'!B29</f>
        <v>Michaela Tharner</v>
      </c>
      <c r="C29" s="66" t="str">
        <f>'Wettkampf 1'!C29</f>
        <v>Sögel I</v>
      </c>
      <c r="D29" s="154">
        <v>309.8</v>
      </c>
      <c r="E29" s="155"/>
      <c r="F29" s="68">
        <f t="shared" si="0"/>
        <v>309.8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309.8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7">
        <v>103.3</v>
      </c>
      <c r="V29" s="157">
        <v>102.7</v>
      </c>
      <c r="W29" s="157">
        <v>103.8</v>
      </c>
      <c r="X29" s="89">
        <f t="shared" si="13"/>
        <v>309.8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8">
        <v>21</v>
      </c>
      <c r="B30" s="66" t="str">
        <f>'Wettkampf 1'!B30</f>
        <v>Monika Hegemann</v>
      </c>
      <c r="C30" s="66" t="str">
        <f>'Wettkampf 1'!C30</f>
        <v>Sögel I</v>
      </c>
      <c r="D30" s="154">
        <v>308.2</v>
      </c>
      <c r="E30" s="155"/>
      <c r="F30" s="68">
        <f t="shared" si="0"/>
        <v>308.2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308.2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57">
        <v>103.6</v>
      </c>
      <c r="V30" s="157">
        <v>104.5</v>
      </c>
      <c r="W30" s="157">
        <v>100.1</v>
      </c>
      <c r="X30" s="89">
        <f t="shared" si="13"/>
        <v>308.2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8">
        <v>22</v>
      </c>
      <c r="B31" s="66" t="str">
        <f>'Wettkampf 1'!B31</f>
        <v>Irmgard Rolfes</v>
      </c>
      <c r="C31" s="66" t="str">
        <f>'Wettkampf 1'!C31</f>
        <v>Sögel I</v>
      </c>
      <c r="D31" s="154">
        <v>308.39999999999998</v>
      </c>
      <c r="E31" s="155"/>
      <c r="F31" s="68">
        <f t="shared" si="0"/>
        <v>308.39999999999998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308.39999999999998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57">
        <v>102.7</v>
      </c>
      <c r="V31" s="157">
        <v>103</v>
      </c>
      <c r="W31" s="157">
        <v>102.7</v>
      </c>
      <c r="X31" s="89">
        <f t="shared" si="13"/>
        <v>308.39999999999998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Sögel I</v>
      </c>
      <c r="D32" s="154"/>
      <c r="E32" s="155" t="s">
        <v>37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57"/>
      <c r="V32" s="157"/>
      <c r="W32" s="157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Sögel I</v>
      </c>
      <c r="D33" s="154"/>
      <c r="E33" s="155" t="s">
        <v>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57"/>
      <c r="V33" s="157"/>
      <c r="W33" s="157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Maria Günther</v>
      </c>
      <c r="C34" s="66" t="str">
        <f>'Wettkampf 1'!C34</f>
        <v>Breddenberg I</v>
      </c>
      <c r="D34" s="154">
        <v>307.3</v>
      </c>
      <c r="E34" s="155"/>
      <c r="F34" s="68">
        <f t="shared" si="0"/>
        <v>307.3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307.3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57">
        <v>102.8</v>
      </c>
      <c r="V34" s="157">
        <v>100.8</v>
      </c>
      <c r="W34" s="157">
        <v>103.7</v>
      </c>
      <c r="X34" s="89">
        <f t="shared" si="13"/>
        <v>307.3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8">
        <v>26</v>
      </c>
      <c r="B35" s="66" t="str">
        <f>'Wettkampf 1'!B35</f>
        <v>Thekla Bruns</v>
      </c>
      <c r="C35" s="66" t="str">
        <f>'Wettkampf 1'!C35</f>
        <v>Breddenberg I</v>
      </c>
      <c r="D35" s="154">
        <v>303</v>
      </c>
      <c r="E35" s="155"/>
      <c r="F35" s="68">
        <f t="shared" si="0"/>
        <v>303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303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57">
        <v>101.3</v>
      </c>
      <c r="V35" s="157">
        <v>100.8</v>
      </c>
      <c r="W35" s="157">
        <v>100.9</v>
      </c>
      <c r="X35" s="89">
        <f t="shared" si="13"/>
        <v>303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8">
        <v>27</v>
      </c>
      <c r="B36" s="66" t="str">
        <f>'Wettkampf 1'!B36</f>
        <v>Anette Hanenkamp</v>
      </c>
      <c r="C36" s="66" t="str">
        <f>'Wettkampf 1'!C36</f>
        <v>Breddenberg I</v>
      </c>
      <c r="D36" s="154">
        <v>301.3</v>
      </c>
      <c r="E36" s="155"/>
      <c r="F36" s="68">
        <f t="shared" si="0"/>
        <v>301.3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301.3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57">
        <v>102.5</v>
      </c>
      <c r="V36" s="157">
        <v>98</v>
      </c>
      <c r="W36" s="157">
        <v>100.8</v>
      </c>
      <c r="X36" s="89">
        <f t="shared" si="13"/>
        <v>301.3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8">
        <v>28</v>
      </c>
      <c r="B37" s="66" t="str">
        <f>'Wettkampf 1'!B37</f>
        <v>Leni Hanenkamp</v>
      </c>
      <c r="C37" s="66" t="str">
        <f>'Wettkampf 1'!C37</f>
        <v>Breddenberg I</v>
      </c>
      <c r="D37" s="154">
        <v>0</v>
      </c>
      <c r="E37" s="155" t="s">
        <v>37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157">
        <v>0</v>
      </c>
      <c r="V37" s="157">
        <v>0</v>
      </c>
      <c r="W37" s="157">
        <v>0</v>
      </c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Marlies Olliges</v>
      </c>
      <c r="C38" s="66" t="str">
        <f>'Wettkampf 1'!C38</f>
        <v>Breddenberg I</v>
      </c>
      <c r="D38" s="154">
        <v>308.39999999999998</v>
      </c>
      <c r="E38" s="155"/>
      <c r="F38" s="68">
        <f t="shared" si="0"/>
        <v>308.39999999999998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308.39999999999998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157">
        <v>103.6</v>
      </c>
      <c r="V38" s="157">
        <v>101</v>
      </c>
      <c r="W38" s="157">
        <v>103.8</v>
      </c>
      <c r="X38" s="89">
        <f t="shared" si="13"/>
        <v>308.39999999999998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Breddenberg I</v>
      </c>
      <c r="D39" s="154"/>
      <c r="E39" s="155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57"/>
      <c r="V39" s="157"/>
      <c r="W39" s="157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Christiane Banedt</v>
      </c>
      <c r="C40" s="66" t="str">
        <f>'Wettkampf 1'!C40</f>
        <v>Lahn II</v>
      </c>
      <c r="D40" s="154">
        <v>318.8</v>
      </c>
      <c r="E40" s="155"/>
      <c r="F40" s="68">
        <f t="shared" si="0"/>
        <v>318.8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318.8</v>
      </c>
      <c r="R40" s="69">
        <f t="shared" si="12"/>
        <v>1</v>
      </c>
      <c r="S40" s="69"/>
      <c r="T40" s="69"/>
      <c r="U40" s="157">
        <v>106.7</v>
      </c>
      <c r="V40" s="157">
        <v>106.2</v>
      </c>
      <c r="W40" s="157">
        <v>105.9</v>
      </c>
      <c r="X40" s="89">
        <f t="shared" si="13"/>
        <v>318.8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8">
        <v>32</v>
      </c>
      <c r="B41" s="66" t="str">
        <f>'Wettkampf 1'!B41</f>
        <v>Claudia Flint</v>
      </c>
      <c r="C41" s="66" t="str">
        <f>'Wettkampf 1'!C41</f>
        <v>Lahn II</v>
      </c>
      <c r="D41" s="154">
        <v>306.2</v>
      </c>
      <c r="E41" s="155"/>
      <c r="F41" s="68">
        <f t="shared" si="0"/>
        <v>306.2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306.2</v>
      </c>
      <c r="R41" s="69">
        <f t="shared" si="12"/>
        <v>1</v>
      </c>
      <c r="S41" s="69"/>
      <c r="T41" s="69"/>
      <c r="U41" s="157">
        <v>102.6</v>
      </c>
      <c r="V41" s="157">
        <v>102.8</v>
      </c>
      <c r="W41" s="157">
        <v>100.8</v>
      </c>
      <c r="X41" s="89">
        <f t="shared" si="13"/>
        <v>306.2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8">
        <v>33</v>
      </c>
      <c r="B42" s="66" t="str">
        <f>'Wettkampf 1'!B42</f>
        <v>Maria Rawe</v>
      </c>
      <c r="C42" s="66" t="str">
        <f>'Wettkampf 1'!C42</f>
        <v>Lahn II</v>
      </c>
      <c r="D42" s="154">
        <v>312.10000000000002</v>
      </c>
      <c r="E42" s="155"/>
      <c r="F42" s="68">
        <f t="shared" si="0"/>
        <v>312.10000000000002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312.10000000000002</v>
      </c>
      <c r="R42" s="69">
        <f t="shared" si="12"/>
        <v>1</v>
      </c>
      <c r="S42" s="69"/>
      <c r="T42" s="69"/>
      <c r="U42" s="157">
        <v>104.3</v>
      </c>
      <c r="V42" s="157">
        <v>104.1</v>
      </c>
      <c r="W42" s="157">
        <v>103.7</v>
      </c>
      <c r="X42" s="89">
        <f t="shared" si="13"/>
        <v>312.09999999999997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8">
        <v>34</v>
      </c>
      <c r="B43" s="66" t="str">
        <f>'Wettkampf 1'!B43</f>
        <v>Beate Menke</v>
      </c>
      <c r="C43" s="66" t="str">
        <f>'Wettkampf 1'!C43</f>
        <v>Lahn II</v>
      </c>
      <c r="D43" s="154">
        <v>311.39999999999998</v>
      </c>
      <c r="E43" s="155"/>
      <c r="F43" s="68">
        <f t="shared" si="0"/>
        <v>311.39999999999998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311.39999999999998</v>
      </c>
      <c r="R43" s="69">
        <f t="shared" si="12"/>
        <v>1</v>
      </c>
      <c r="S43" s="69"/>
      <c r="T43" s="69"/>
      <c r="U43" s="157">
        <v>103.9</v>
      </c>
      <c r="V43" s="157">
        <v>104</v>
      </c>
      <c r="W43" s="157">
        <v>103.5</v>
      </c>
      <c r="X43" s="89">
        <f t="shared" si="13"/>
        <v>311.39999999999998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Lahn II</v>
      </c>
      <c r="D44" s="154"/>
      <c r="E44" s="155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57"/>
      <c r="V44" s="157"/>
      <c r="W44" s="157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Lahn II</v>
      </c>
      <c r="D45" s="154"/>
      <c r="E45" s="155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57"/>
      <c r="V45" s="157"/>
      <c r="W45" s="157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924.3</v>
      </c>
      <c r="H46" s="69">
        <f>SUM(H10:H45)</f>
        <v>4</v>
      </c>
      <c r="I46" s="69">
        <f>LARGE(I10:I45,1)+LARGE(I10:I45,2)+LARGE(I10:I45,3)</f>
        <v>928.6</v>
      </c>
      <c r="J46" s="69">
        <f>SUM(J10:J45)</f>
        <v>4</v>
      </c>
      <c r="K46" s="69">
        <f>LARGE(K10:K45,1)+LARGE(K10:K45,2)+LARGE(K10:K45,3)</f>
        <v>926.40000000000009</v>
      </c>
      <c r="L46" s="69">
        <f>SUM(L10:L45)</f>
        <v>4</v>
      </c>
      <c r="M46" s="69">
        <f>LARGE(M10:M45,1)+LARGE(M10:M45,2)+LARGE(M10:M45,3)</f>
        <v>926.40000000000009</v>
      </c>
      <c r="N46" s="69">
        <f>SUM(N10:N45)</f>
        <v>4</v>
      </c>
      <c r="O46" s="69">
        <f>LARGE(O10:O45,1)+LARGE(O10:O45,2)+LARGE(O10:O45,3)</f>
        <v>918.7</v>
      </c>
      <c r="P46" s="69">
        <f>SUM(P10:P45)</f>
        <v>4</v>
      </c>
      <c r="Q46" s="69">
        <f>LARGE(Q10:Q45,1)+LARGE(Q10:Q45,2)+LARGE(Q10:Q45,3)</f>
        <v>942.30000000000007</v>
      </c>
      <c r="R46" s="69">
        <f>SUM(R10:S45)</f>
        <v>4</v>
      </c>
    </row>
    <row r="47" spans="1:27" x14ac:dyDescent="0.3">
      <c r="C47" s="69" t="s">
        <v>66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53</v>
      </c>
      <c r="C1" s="110"/>
      <c r="D1" s="73" t="s">
        <v>8</v>
      </c>
      <c r="V1" s="109" t="s">
        <v>51</v>
      </c>
      <c r="W1" s="187" t="str">
        <f>Übersicht!G4</f>
        <v>Sögel</v>
      </c>
      <c r="X1" s="187"/>
    </row>
    <row r="2" spans="1:29" x14ac:dyDescent="0.3">
      <c r="A2" s="108">
        <v>1</v>
      </c>
      <c r="B2" s="64" t="str">
        <f>'Wettkampf 1'!B2</f>
        <v>Börgerwald I</v>
      </c>
      <c r="D2" s="73">
        <f>G46</f>
        <v>922.8</v>
      </c>
      <c r="E2" s="112" t="str">
        <f>IF(H46&gt;4,"Es sind zu viele Schützen in Wertung!"," ")</f>
        <v xml:space="preserve"> </v>
      </c>
      <c r="V2" s="109" t="s">
        <v>35</v>
      </c>
      <c r="W2" s="188" t="str">
        <f>Übersicht!G3</f>
        <v>16.10.</v>
      </c>
      <c r="X2" s="187"/>
    </row>
    <row r="3" spans="1:29" x14ac:dyDescent="0.3">
      <c r="A3" s="108">
        <v>2</v>
      </c>
      <c r="B3" s="64" t="str">
        <f>'Wettkampf 1'!B3</f>
        <v>Breddenberg II</v>
      </c>
      <c r="D3" s="73">
        <f>I46</f>
        <v>923.9</v>
      </c>
      <c r="E3" s="112" t="str">
        <f>IF(J46&gt;4,"Es sind zu viele Schützen in Wertung!"," ")</f>
        <v xml:space="preserve"> </v>
      </c>
    </row>
    <row r="4" spans="1:29" x14ac:dyDescent="0.3">
      <c r="A4" s="108">
        <v>3</v>
      </c>
      <c r="B4" s="64" t="str">
        <f>'Wettkampf 1'!B4</f>
        <v>Esterwegen IV</v>
      </c>
      <c r="D4" s="73">
        <f>K46</f>
        <v>924.99999999999989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9" x14ac:dyDescent="0.3">
      <c r="A5" s="108">
        <v>4</v>
      </c>
      <c r="B5" s="64" t="str">
        <f>'Wettkampf 1'!B5</f>
        <v>Sögel I</v>
      </c>
      <c r="D5" s="73">
        <f>M46</f>
        <v>924.5</v>
      </c>
      <c r="E5" s="112" t="str">
        <f>IF(N46&gt;4,"Es sind zu viele Schützen in Wertung!"," ")</f>
        <v xml:space="preserve"> </v>
      </c>
      <c r="U5" s="76"/>
      <c r="V5" s="109" t="s">
        <v>50</v>
      </c>
      <c r="W5" s="192" t="s">
        <v>111</v>
      </c>
      <c r="X5" s="193"/>
      <c r="Y5" s="76"/>
    </row>
    <row r="6" spans="1:29" x14ac:dyDescent="0.3">
      <c r="A6" s="108">
        <v>5</v>
      </c>
      <c r="B6" s="64" t="str">
        <f>'Wettkampf 1'!B6</f>
        <v>Breddenberg I</v>
      </c>
      <c r="D6" s="73">
        <f>O46</f>
        <v>926.90000000000009</v>
      </c>
      <c r="E6" s="112" t="str">
        <f>IF(P46&gt;4,"Es sind zu viele Schützen in Wertung!"," ")</f>
        <v xml:space="preserve"> </v>
      </c>
      <c r="U6" s="76"/>
      <c r="V6" s="109" t="s">
        <v>49</v>
      </c>
      <c r="W6" s="191" t="s">
        <v>129</v>
      </c>
      <c r="X6" s="191"/>
      <c r="Y6" s="76"/>
    </row>
    <row r="7" spans="1:29" x14ac:dyDescent="0.3">
      <c r="A7" s="108">
        <v>6</v>
      </c>
      <c r="B7" s="64" t="str">
        <f>'Wettkampf 1'!B7</f>
        <v>Lahn II</v>
      </c>
      <c r="D7" s="73">
        <f>Q46</f>
        <v>930.80000000000007</v>
      </c>
      <c r="E7" s="112" t="str">
        <f>IF(R46&gt;4,"Es sind zu viele Schützen in Wertung!"," ")</f>
        <v xml:space="preserve"> </v>
      </c>
      <c r="U7" s="76"/>
      <c r="V7" s="109" t="s">
        <v>58</v>
      </c>
      <c r="W7" s="194" t="s">
        <v>111</v>
      </c>
      <c r="X7" s="195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79" t="s">
        <v>36</v>
      </c>
      <c r="V9" s="180"/>
      <c r="W9" s="180"/>
      <c r="X9" s="181"/>
    </row>
    <row r="10" spans="1:29" ht="12.9" customHeight="1" x14ac:dyDescent="0.3">
      <c r="A10" s="108">
        <v>1</v>
      </c>
      <c r="B10" s="66" t="str">
        <f>'Wettkampf 1'!B10</f>
        <v>Katrin Sievers</v>
      </c>
      <c r="C10" s="66" t="str">
        <f>'Wettkampf 1'!C10</f>
        <v>Börgerwald I</v>
      </c>
      <c r="D10" s="154">
        <v>314.2</v>
      </c>
      <c r="E10" s="155"/>
      <c r="F10" s="68">
        <f>IF(E10="x","0",D10)</f>
        <v>314.2</v>
      </c>
      <c r="G10" s="69">
        <f>IF(C10=$B$2,F10,0)</f>
        <v>314.2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56">
        <v>106.2</v>
      </c>
      <c r="V10" s="156">
        <v>104.2</v>
      </c>
      <c r="W10" s="156">
        <v>103.8</v>
      </c>
      <c r="X10" s="88">
        <f>U10+V10+W10</f>
        <v>314.2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Anette Sievers</v>
      </c>
      <c r="C11" s="66" t="str">
        <f>'Wettkampf 1'!C11</f>
        <v>Börgerwald I</v>
      </c>
      <c r="D11" s="154">
        <v>304.60000000000002</v>
      </c>
      <c r="E11" s="155"/>
      <c r="F11" s="68">
        <f t="shared" ref="F11:F45" si="0">IF(E11="x","0",D11)</f>
        <v>304.60000000000002</v>
      </c>
      <c r="G11" s="69">
        <f t="shared" ref="G11:G45" si="1">IF(C11=$B$2,F11,0)</f>
        <v>304.60000000000002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7">
        <v>102.5</v>
      </c>
      <c r="V11" s="157">
        <v>100.8</v>
      </c>
      <c r="W11" s="157">
        <v>101.3</v>
      </c>
      <c r="X11" s="89">
        <f t="shared" ref="X11:X45" si="13">U11+V11+W11</f>
        <v>304.60000000000002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8">
        <v>3</v>
      </c>
      <c r="B12" s="66" t="str">
        <f>'Wettkampf 1'!B12</f>
        <v>Beate Grote</v>
      </c>
      <c r="C12" s="66" t="str">
        <f>'Wettkampf 1'!C12</f>
        <v>Börgerwald I</v>
      </c>
      <c r="D12" s="154">
        <v>304</v>
      </c>
      <c r="E12" s="155"/>
      <c r="F12" s="68">
        <f t="shared" si="0"/>
        <v>304</v>
      </c>
      <c r="G12" s="69">
        <f t="shared" si="1"/>
        <v>304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7">
        <v>100.6</v>
      </c>
      <c r="V12" s="157">
        <v>102.2</v>
      </c>
      <c r="W12" s="157">
        <v>101.2</v>
      </c>
      <c r="X12" s="89">
        <f t="shared" si="13"/>
        <v>304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8">
        <v>4</v>
      </c>
      <c r="B13" s="66" t="str">
        <f>'Wettkampf 1'!B13</f>
        <v>Tanja Rensen</v>
      </c>
      <c r="C13" s="66" t="str">
        <f>'Wettkampf 1'!C13</f>
        <v>Börgerwald I</v>
      </c>
      <c r="D13" s="154">
        <v>302</v>
      </c>
      <c r="E13" s="155"/>
      <c r="F13" s="68">
        <f t="shared" si="0"/>
        <v>302</v>
      </c>
      <c r="G13" s="69">
        <f t="shared" si="1"/>
        <v>302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7">
        <v>101.8</v>
      </c>
      <c r="V13" s="157">
        <v>99.5</v>
      </c>
      <c r="W13" s="157">
        <v>100.7</v>
      </c>
      <c r="X13" s="89">
        <f t="shared" si="13"/>
        <v>302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8">
        <v>5</v>
      </c>
      <c r="B14" s="66" t="str">
        <f>'Wettkampf 1'!B14</f>
        <v>Marina Walker</v>
      </c>
      <c r="C14" s="66" t="str">
        <f>'Wettkampf 1'!C14</f>
        <v>Börgerwald I</v>
      </c>
      <c r="D14" s="154">
        <v>293.3</v>
      </c>
      <c r="E14" s="155" t="s">
        <v>37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7">
        <v>98</v>
      </c>
      <c r="V14" s="157">
        <v>97.8</v>
      </c>
      <c r="W14" s="157">
        <v>97.5</v>
      </c>
      <c r="X14" s="89">
        <f t="shared" si="13"/>
        <v>293.3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9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Börgerwald I</v>
      </c>
      <c r="D15" s="154"/>
      <c r="E15" s="155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7"/>
      <c r="V15" s="157"/>
      <c r="W15" s="157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8">
        <v>7</v>
      </c>
      <c r="B16" s="66" t="str">
        <f>'Wettkampf 1'!B16</f>
        <v>Annette Landmann</v>
      </c>
      <c r="C16" s="66" t="str">
        <f>'Wettkampf 1'!C16</f>
        <v>Breddenberg II</v>
      </c>
      <c r="D16" s="154">
        <v>305.10000000000002</v>
      </c>
      <c r="E16" s="155"/>
      <c r="F16" s="68">
        <f t="shared" si="0"/>
        <v>305.10000000000002</v>
      </c>
      <c r="G16" s="69">
        <f t="shared" si="1"/>
        <v>0</v>
      </c>
      <c r="H16" s="69">
        <f t="shared" si="2"/>
        <v>0</v>
      </c>
      <c r="I16" s="69">
        <f t="shared" si="3"/>
        <v>305.10000000000002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7">
        <v>101.6</v>
      </c>
      <c r="V16" s="157">
        <v>102.4</v>
      </c>
      <c r="W16" s="157">
        <v>101.1</v>
      </c>
      <c r="X16" s="89">
        <f t="shared" si="13"/>
        <v>305.10000000000002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8">
        <v>8</v>
      </c>
      <c r="B17" s="66" t="str">
        <f>'Wettkampf 1'!B17</f>
        <v>Tanja Stindt</v>
      </c>
      <c r="C17" s="66" t="str">
        <f>'Wettkampf 1'!C17</f>
        <v>Breddenberg II</v>
      </c>
      <c r="D17" s="154">
        <v>311</v>
      </c>
      <c r="E17" s="155"/>
      <c r="F17" s="68">
        <f t="shared" si="0"/>
        <v>311</v>
      </c>
      <c r="G17" s="69">
        <f t="shared" si="1"/>
        <v>0</v>
      </c>
      <c r="H17" s="69">
        <f t="shared" si="2"/>
        <v>0</v>
      </c>
      <c r="I17" s="69">
        <f t="shared" si="3"/>
        <v>311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7">
        <v>101.2</v>
      </c>
      <c r="V17" s="157">
        <v>105</v>
      </c>
      <c r="W17" s="157">
        <v>104.8</v>
      </c>
      <c r="X17" s="89">
        <f t="shared" si="13"/>
        <v>311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8">
        <v>9</v>
      </c>
      <c r="B18" s="66" t="str">
        <f>'Wettkampf 1'!B18</f>
        <v>Irene Jansen</v>
      </c>
      <c r="C18" s="66" t="str">
        <f>'Wettkampf 1'!C18</f>
        <v>Breddenberg II</v>
      </c>
      <c r="D18" s="154">
        <v>302.60000000000002</v>
      </c>
      <c r="E18" s="155"/>
      <c r="F18" s="68">
        <f t="shared" si="0"/>
        <v>302.60000000000002</v>
      </c>
      <c r="G18" s="69">
        <f t="shared" si="1"/>
        <v>0</v>
      </c>
      <c r="H18" s="69">
        <f t="shared" si="2"/>
        <v>0</v>
      </c>
      <c r="I18" s="69">
        <f t="shared" si="3"/>
        <v>302.60000000000002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7">
        <v>101.1</v>
      </c>
      <c r="V18" s="157">
        <v>101.5</v>
      </c>
      <c r="W18" s="157">
        <v>100</v>
      </c>
      <c r="X18" s="89">
        <f t="shared" si="13"/>
        <v>302.60000000000002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8">
        <v>10</v>
      </c>
      <c r="B19" s="66" t="str">
        <f>'Wettkampf 1'!B19</f>
        <v>Kerstin Thien</v>
      </c>
      <c r="C19" s="66" t="str">
        <f>'Wettkampf 1'!C19</f>
        <v>Breddenberg II</v>
      </c>
      <c r="D19" s="154">
        <v>307.8</v>
      </c>
      <c r="E19" s="155"/>
      <c r="F19" s="68">
        <f t="shared" si="0"/>
        <v>307.8</v>
      </c>
      <c r="G19" s="69">
        <f t="shared" si="1"/>
        <v>0</v>
      </c>
      <c r="H19" s="69">
        <f t="shared" si="2"/>
        <v>0</v>
      </c>
      <c r="I19" s="69">
        <f t="shared" si="3"/>
        <v>307.8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7">
        <v>103.7</v>
      </c>
      <c r="V19" s="157">
        <v>101.8</v>
      </c>
      <c r="W19" s="157">
        <v>102.3</v>
      </c>
      <c r="X19" s="89">
        <f t="shared" si="13"/>
        <v>307.8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8">
        <v>11</v>
      </c>
      <c r="B20" s="66" t="str">
        <f>'Wettkampf 1'!B20</f>
        <v>Ulla Markus</v>
      </c>
      <c r="C20" s="66" t="str">
        <f>'Wettkampf 1'!C20</f>
        <v>Breddenberg II</v>
      </c>
      <c r="D20" s="154">
        <v>302.39999999999998</v>
      </c>
      <c r="E20" s="155" t="s">
        <v>37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7">
        <v>101.9</v>
      </c>
      <c r="V20" s="157">
        <v>100.4</v>
      </c>
      <c r="W20" s="157">
        <v>100.1</v>
      </c>
      <c r="X20" s="89">
        <f t="shared" si="13"/>
        <v>302.39999999999998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Breddenberg II</v>
      </c>
      <c r="D21" s="154"/>
      <c r="E21" s="155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7"/>
      <c r="V21" s="157"/>
      <c r="W21" s="157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Johanna Kassens</v>
      </c>
      <c r="C22" s="66" t="str">
        <f>'Wettkampf 1'!C22</f>
        <v>Esterwegen IV</v>
      </c>
      <c r="D22" s="154">
        <v>304.89999999999998</v>
      </c>
      <c r="E22" s="155"/>
      <c r="F22" s="68">
        <f t="shared" si="0"/>
        <v>304.89999999999998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304.89999999999998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7">
        <v>100.9</v>
      </c>
      <c r="V22" s="157">
        <v>101.6</v>
      </c>
      <c r="W22" s="157">
        <v>102.4</v>
      </c>
      <c r="X22" s="89">
        <f t="shared" si="13"/>
        <v>304.89999999999998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8">
        <v>14</v>
      </c>
      <c r="B23" s="66" t="str">
        <f>'Wettkampf 1'!B23</f>
        <v>Marianne Lindemann</v>
      </c>
      <c r="C23" s="66" t="str">
        <f>'Wettkampf 1'!C23</f>
        <v>Esterwegen IV</v>
      </c>
      <c r="D23" s="154">
        <v>309.39999999999998</v>
      </c>
      <c r="E23" s="155"/>
      <c r="F23" s="68">
        <f t="shared" si="0"/>
        <v>309.39999999999998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309.39999999999998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7">
        <v>103.1</v>
      </c>
      <c r="V23" s="157">
        <v>101.9</v>
      </c>
      <c r="W23" s="157">
        <v>104.4</v>
      </c>
      <c r="X23" s="89">
        <f t="shared" si="13"/>
        <v>309.39999999999998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8">
        <v>15</v>
      </c>
      <c r="B24" s="66" t="str">
        <f>'Wettkampf 1'!B24</f>
        <v>Anke Rave</v>
      </c>
      <c r="C24" s="66" t="str">
        <f>'Wettkampf 1'!C24</f>
        <v>Esterwegen IV</v>
      </c>
      <c r="D24" s="154">
        <v>306.39999999999998</v>
      </c>
      <c r="E24" s="155"/>
      <c r="F24" s="68">
        <f t="shared" si="0"/>
        <v>306.39999999999998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306.39999999999998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7">
        <v>100</v>
      </c>
      <c r="V24" s="157">
        <v>102.4</v>
      </c>
      <c r="W24" s="157">
        <v>104</v>
      </c>
      <c r="X24" s="89">
        <f t="shared" si="13"/>
        <v>306.39999999999998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8">
        <v>16</v>
      </c>
      <c r="B25" s="66" t="str">
        <f>'Wettkampf 1'!B25</f>
        <v>Sarah Lindemann</v>
      </c>
      <c r="C25" s="66" t="str">
        <f>'Wettkampf 1'!C25</f>
        <v>Esterwegen IV</v>
      </c>
      <c r="D25" s="154">
        <v>309.2</v>
      </c>
      <c r="E25" s="155"/>
      <c r="F25" s="68">
        <f t="shared" si="0"/>
        <v>309.2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309.2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7">
        <v>102.6</v>
      </c>
      <c r="V25" s="157">
        <v>102.9</v>
      </c>
      <c r="W25" s="157">
        <v>103.7</v>
      </c>
      <c r="X25" s="89">
        <f t="shared" si="13"/>
        <v>309.2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8">
        <v>17</v>
      </c>
      <c r="B26" s="66" t="str">
        <f>'Wettkampf 1'!B26</f>
        <v>Karin Ortmann</v>
      </c>
      <c r="C26" s="66" t="str">
        <f>'Wettkampf 1'!C26</f>
        <v>Esterwegen IV</v>
      </c>
      <c r="D26" s="154">
        <v>299.2</v>
      </c>
      <c r="E26" s="155" t="s">
        <v>37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7">
        <v>99.1</v>
      </c>
      <c r="V26" s="157">
        <v>98.7</v>
      </c>
      <c r="W26" s="157">
        <v>101.4</v>
      </c>
      <c r="X26" s="89">
        <f t="shared" si="13"/>
        <v>299.20000000000005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8">
        <v>18</v>
      </c>
      <c r="B27" s="66" t="str">
        <f>'Wettkampf 1'!B27</f>
        <v>Jana Jansen</v>
      </c>
      <c r="C27" s="66" t="str">
        <f>'Wettkampf 1'!C27</f>
        <v>Esterwegen IV</v>
      </c>
      <c r="D27" s="154"/>
      <c r="E27" s="155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7"/>
      <c r="V27" s="157"/>
      <c r="W27" s="157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Thea Jansen</v>
      </c>
      <c r="C28" s="66" t="str">
        <f>'Wettkampf 1'!C28</f>
        <v>Sögel I</v>
      </c>
      <c r="D28" s="154">
        <v>305.5</v>
      </c>
      <c r="E28" s="155"/>
      <c r="F28" s="68">
        <f t="shared" si="0"/>
        <v>305.5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305.5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7">
        <v>102.4</v>
      </c>
      <c r="V28" s="157">
        <v>100.4</v>
      </c>
      <c r="W28" s="157">
        <v>102.7</v>
      </c>
      <c r="X28" s="89">
        <f t="shared" si="13"/>
        <v>305.5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8">
        <v>20</v>
      </c>
      <c r="B29" s="66" t="str">
        <f>'Wettkampf 1'!B29</f>
        <v>Michaela Tharner</v>
      </c>
      <c r="C29" s="66" t="str">
        <f>'Wettkampf 1'!C29</f>
        <v>Sögel I</v>
      </c>
      <c r="D29" s="154">
        <v>302</v>
      </c>
      <c r="E29" s="155"/>
      <c r="F29" s="68">
        <f t="shared" si="0"/>
        <v>302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7">
        <v>101.9</v>
      </c>
      <c r="V29" s="157">
        <v>99.2</v>
      </c>
      <c r="W29" s="157">
        <v>100.9</v>
      </c>
      <c r="X29" s="89">
        <f t="shared" si="13"/>
        <v>302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8">
        <v>21</v>
      </c>
      <c r="B30" s="66" t="str">
        <f>'Wettkampf 1'!B30</f>
        <v>Monika Hegemann</v>
      </c>
      <c r="C30" s="66" t="str">
        <f>'Wettkampf 1'!C30</f>
        <v>Sögel I</v>
      </c>
      <c r="D30" s="154">
        <v>312</v>
      </c>
      <c r="E30" s="155"/>
      <c r="F30" s="68">
        <f t="shared" si="0"/>
        <v>312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57">
        <v>102.5</v>
      </c>
      <c r="V30" s="157">
        <v>105</v>
      </c>
      <c r="W30" s="157">
        <v>104.5</v>
      </c>
      <c r="X30" s="89">
        <f t="shared" si="13"/>
        <v>312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8">
        <v>22</v>
      </c>
      <c r="B31" s="66" t="str">
        <f>'Wettkampf 1'!B31</f>
        <v>Irmgard Rolfes</v>
      </c>
      <c r="C31" s="66" t="str">
        <f>'Wettkampf 1'!C31</f>
        <v>Sögel I</v>
      </c>
      <c r="D31" s="154">
        <v>307</v>
      </c>
      <c r="E31" s="155"/>
      <c r="F31" s="68">
        <f t="shared" si="0"/>
        <v>307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307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57">
        <v>101.4</v>
      </c>
      <c r="V31" s="157">
        <v>102.1</v>
      </c>
      <c r="W31" s="157">
        <v>103.5</v>
      </c>
      <c r="X31" s="89">
        <f t="shared" si="13"/>
        <v>307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Sögel I</v>
      </c>
      <c r="D32" s="154"/>
      <c r="E32" s="155" t="s">
        <v>37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57"/>
      <c r="V32" s="157"/>
      <c r="W32" s="157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Sögel I</v>
      </c>
      <c r="D33" s="154"/>
      <c r="E33" s="155" t="s">
        <v>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57"/>
      <c r="V33" s="157"/>
      <c r="W33" s="157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Maria Günther</v>
      </c>
      <c r="C34" s="66" t="str">
        <f>'Wettkampf 1'!C34</f>
        <v>Breddenberg I</v>
      </c>
      <c r="D34" s="154">
        <v>303</v>
      </c>
      <c r="E34" s="155"/>
      <c r="F34" s="68">
        <f t="shared" si="0"/>
        <v>303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57">
        <v>101.8</v>
      </c>
      <c r="V34" s="157">
        <v>101.8</v>
      </c>
      <c r="W34" s="157">
        <v>99.4</v>
      </c>
      <c r="X34" s="89">
        <f t="shared" si="13"/>
        <v>303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8">
        <v>26</v>
      </c>
      <c r="B35" s="66" t="str">
        <f>'Wettkampf 1'!B35</f>
        <v>Thekla Bruns</v>
      </c>
      <c r="C35" s="66" t="str">
        <f>'Wettkampf 1'!C35</f>
        <v>Breddenberg I</v>
      </c>
      <c r="D35" s="154">
        <v>307.39999999999998</v>
      </c>
      <c r="E35" s="155"/>
      <c r="F35" s="68">
        <f t="shared" si="0"/>
        <v>307.39999999999998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307.39999999999998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57">
        <v>103.2</v>
      </c>
      <c r="V35" s="157">
        <v>103.7</v>
      </c>
      <c r="W35" s="157">
        <v>100.5</v>
      </c>
      <c r="X35" s="89">
        <f t="shared" si="13"/>
        <v>307.39999999999998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8">
        <v>27</v>
      </c>
      <c r="B36" s="66" t="str">
        <f>'Wettkampf 1'!B36</f>
        <v>Anette Hanenkamp</v>
      </c>
      <c r="C36" s="66" t="str">
        <f>'Wettkampf 1'!C36</f>
        <v>Breddenberg I</v>
      </c>
      <c r="D36" s="154">
        <v>307.2</v>
      </c>
      <c r="E36" s="155"/>
      <c r="F36" s="68">
        <f t="shared" si="0"/>
        <v>307.2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307.2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57">
        <v>100</v>
      </c>
      <c r="V36" s="157">
        <v>103.7</v>
      </c>
      <c r="W36" s="157">
        <v>103.5</v>
      </c>
      <c r="X36" s="89">
        <f t="shared" si="13"/>
        <v>307.2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8">
        <v>28</v>
      </c>
      <c r="B37" s="66" t="str">
        <f>'Wettkampf 1'!B37</f>
        <v>Leni Hanenkamp</v>
      </c>
      <c r="C37" s="66" t="str">
        <f>'Wettkampf 1'!C37</f>
        <v>Breddenberg I</v>
      </c>
      <c r="D37" s="154">
        <v>301.60000000000002</v>
      </c>
      <c r="E37" s="155" t="s">
        <v>37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157">
        <v>99.4</v>
      </c>
      <c r="V37" s="157">
        <v>100.8</v>
      </c>
      <c r="W37" s="157">
        <v>101.4</v>
      </c>
      <c r="X37" s="89">
        <f t="shared" si="13"/>
        <v>301.60000000000002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8">
        <v>29</v>
      </c>
      <c r="B38" s="66" t="str">
        <f>'Wettkampf 1'!B38</f>
        <v>Marlies Olliges</v>
      </c>
      <c r="C38" s="66" t="str">
        <f>'Wettkampf 1'!C38</f>
        <v>Breddenberg I</v>
      </c>
      <c r="D38" s="154">
        <v>312.3</v>
      </c>
      <c r="E38" s="155"/>
      <c r="F38" s="68">
        <f t="shared" si="0"/>
        <v>312.3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312.3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157">
        <v>103.3</v>
      </c>
      <c r="V38" s="157">
        <v>105.2</v>
      </c>
      <c r="W38" s="157">
        <v>103.8</v>
      </c>
      <c r="X38" s="89">
        <f t="shared" si="13"/>
        <v>312.3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Breddenberg I</v>
      </c>
      <c r="D39" s="154"/>
      <c r="E39" s="155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57"/>
      <c r="V39" s="157"/>
      <c r="W39" s="157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Christiane Banedt</v>
      </c>
      <c r="C40" s="66" t="str">
        <f>'Wettkampf 1'!C40</f>
        <v>Lahn II</v>
      </c>
      <c r="D40" s="154">
        <v>313.5</v>
      </c>
      <c r="E40" s="155"/>
      <c r="F40" s="68">
        <f t="shared" si="0"/>
        <v>313.5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313.5</v>
      </c>
      <c r="R40" s="69">
        <f t="shared" si="12"/>
        <v>1</v>
      </c>
      <c r="S40" s="69"/>
      <c r="T40" s="69"/>
      <c r="U40" s="157">
        <v>103.1</v>
      </c>
      <c r="V40" s="157">
        <v>106.5</v>
      </c>
      <c r="W40" s="157">
        <v>103.9</v>
      </c>
      <c r="X40" s="89">
        <f t="shared" si="13"/>
        <v>313.5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8">
        <v>32</v>
      </c>
      <c r="B41" s="66" t="str">
        <f>'Wettkampf 1'!B41</f>
        <v>Claudia Flint</v>
      </c>
      <c r="C41" s="66" t="str">
        <f>'Wettkampf 1'!C41</f>
        <v>Lahn II</v>
      </c>
      <c r="D41" s="154">
        <v>306</v>
      </c>
      <c r="E41" s="155"/>
      <c r="F41" s="68">
        <f t="shared" si="0"/>
        <v>306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306</v>
      </c>
      <c r="R41" s="69">
        <f t="shared" si="12"/>
        <v>1</v>
      </c>
      <c r="S41" s="69"/>
      <c r="T41" s="69"/>
      <c r="U41" s="157">
        <v>101.2</v>
      </c>
      <c r="V41" s="157">
        <v>103.9</v>
      </c>
      <c r="W41" s="157">
        <v>100.9</v>
      </c>
      <c r="X41" s="89">
        <f t="shared" si="13"/>
        <v>306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8">
        <v>33</v>
      </c>
      <c r="B42" s="66" t="str">
        <f>'Wettkampf 1'!B42</f>
        <v>Maria Rawe</v>
      </c>
      <c r="C42" s="66" t="str">
        <f>'Wettkampf 1'!C42</f>
        <v>Lahn II</v>
      </c>
      <c r="D42" s="154">
        <v>309.7</v>
      </c>
      <c r="E42" s="155"/>
      <c r="F42" s="68">
        <f t="shared" si="0"/>
        <v>309.7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309.7</v>
      </c>
      <c r="R42" s="69">
        <f t="shared" si="12"/>
        <v>1</v>
      </c>
      <c r="S42" s="69"/>
      <c r="T42" s="69"/>
      <c r="U42" s="157">
        <v>105.1</v>
      </c>
      <c r="V42" s="157">
        <v>100.7</v>
      </c>
      <c r="W42" s="157">
        <v>103.9</v>
      </c>
      <c r="X42" s="89">
        <f t="shared" si="13"/>
        <v>309.70000000000005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8">
        <v>34</v>
      </c>
      <c r="B43" s="66" t="str">
        <f>'Wettkampf 1'!B43</f>
        <v>Beate Menke</v>
      </c>
      <c r="C43" s="66" t="str">
        <f>'Wettkampf 1'!C43</f>
        <v>Lahn II</v>
      </c>
      <c r="D43" s="154">
        <v>307.60000000000002</v>
      </c>
      <c r="E43" s="155"/>
      <c r="F43" s="68">
        <f t="shared" si="0"/>
        <v>307.60000000000002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307.60000000000002</v>
      </c>
      <c r="R43" s="69">
        <f t="shared" si="12"/>
        <v>1</v>
      </c>
      <c r="S43" s="69"/>
      <c r="T43" s="69"/>
      <c r="U43" s="157">
        <v>101.9</v>
      </c>
      <c r="V43" s="157">
        <v>103.1</v>
      </c>
      <c r="W43" s="157">
        <v>102.6</v>
      </c>
      <c r="X43" s="89">
        <f t="shared" si="13"/>
        <v>307.60000000000002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Lahn II</v>
      </c>
      <c r="D44" s="154"/>
      <c r="E44" s="155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57"/>
      <c r="V44" s="157"/>
      <c r="W44" s="157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Lahn II</v>
      </c>
      <c r="D45" s="154"/>
      <c r="E45" s="155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57"/>
      <c r="V45" s="157"/>
      <c r="W45" s="157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922.8</v>
      </c>
      <c r="H46" s="69">
        <f>SUM(H10:H45)</f>
        <v>4</v>
      </c>
      <c r="I46" s="69">
        <f>LARGE(I10:I45,1)+LARGE(I10:I45,2)+LARGE(I10:I45,3)</f>
        <v>923.9</v>
      </c>
      <c r="J46" s="69">
        <f>SUM(J10:J45)</f>
        <v>4</v>
      </c>
      <c r="K46" s="69">
        <f>LARGE(K10:K45,1)+LARGE(K10:K45,2)+LARGE(K10:K45,3)</f>
        <v>924.99999999999989</v>
      </c>
      <c r="L46" s="69">
        <f>SUM(L10:L45)</f>
        <v>4</v>
      </c>
      <c r="M46" s="69">
        <f>LARGE(M10:M45,1)+LARGE(M10:M45,2)+LARGE(M10:M45,3)</f>
        <v>924.5</v>
      </c>
      <c r="N46" s="69">
        <f>SUM(N10:N45)</f>
        <v>4</v>
      </c>
      <c r="O46" s="69">
        <f>LARGE(O10:O45,1)+LARGE(O10:O45,2)+LARGE(O10:O45,3)</f>
        <v>926.90000000000009</v>
      </c>
      <c r="P46" s="69">
        <f>SUM(P10:P45)</f>
        <v>4</v>
      </c>
      <c r="Q46" s="69">
        <f>LARGE(Q10:Q45,1)+LARGE(Q10:Q45,2)+LARGE(Q10:Q45,3)</f>
        <v>930.80000000000007</v>
      </c>
      <c r="R46" s="69">
        <f>SUM(R10:S45)</f>
        <v>4</v>
      </c>
    </row>
    <row r="47" spans="1:27" x14ac:dyDescent="0.3">
      <c r="C47" s="69" t="s">
        <v>66</v>
      </c>
    </row>
  </sheetData>
  <sheetProtection algorithmName="SHA-512" hashValue="z9WoDklet34i5bLbMcVoC2slhVkb+E68pY5IpmZx8tdKHgVxo/o9YiI5yUyQyPafGRc6bi+UpqYkNihAJnZmig==" saltValue="NqeqMtLcwQ75WbhKuIJGXQ==" spinCount="100000" sheet="1" objects="1" scenarios="1"/>
  <protectedRanges>
    <protectedRange sqref="U10:W39" name="Bereich2"/>
    <protectedRange sqref="D10:E39" name="Bereich1"/>
    <protectedRange sqref="U40:W45" name="Bereich2_2"/>
    <protectedRange sqref="D40:E45" name="Bereich1_2"/>
    <protectedRange sqref="W7" name="Bereich6_2"/>
    <protectedRange sqref="W5:X6" name="Bereich5_2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53</v>
      </c>
      <c r="C1" s="110"/>
      <c r="D1" s="73" t="s">
        <v>8</v>
      </c>
      <c r="V1" s="109" t="s">
        <v>51</v>
      </c>
      <c r="W1" s="187" t="str">
        <f>Übersicht!H4</f>
        <v>Breddenberg</v>
      </c>
      <c r="X1" s="187"/>
    </row>
    <row r="2" spans="1:29" x14ac:dyDescent="0.3">
      <c r="A2" s="108">
        <v>1</v>
      </c>
      <c r="B2" s="64" t="str">
        <f>'Wettkampf 1'!B2</f>
        <v>Börgerwald I</v>
      </c>
      <c r="D2" s="73">
        <f>G46</f>
        <v>920.2</v>
      </c>
      <c r="E2" s="112" t="str">
        <f>IF(H46&gt;4,"Es sind zu viele Schützen in Wertung!"," ")</f>
        <v xml:space="preserve"> </v>
      </c>
      <c r="V2" s="109" t="s">
        <v>35</v>
      </c>
      <c r="W2" s="188" t="str">
        <f>Übersicht!H3</f>
        <v>30.10.</v>
      </c>
      <c r="X2" s="187"/>
    </row>
    <row r="3" spans="1:29" x14ac:dyDescent="0.3">
      <c r="A3" s="108">
        <v>2</v>
      </c>
      <c r="B3" s="64" t="str">
        <f>'Wettkampf 1'!B3</f>
        <v>Breddenberg II</v>
      </c>
      <c r="D3" s="73">
        <f>I46</f>
        <v>924.3</v>
      </c>
      <c r="E3" s="112" t="str">
        <f>IF(J46&gt;4,"Es sind zu viele Schützen in Wertung!"," ")</f>
        <v xml:space="preserve"> </v>
      </c>
    </row>
    <row r="4" spans="1:29" x14ac:dyDescent="0.3">
      <c r="A4" s="108">
        <v>3</v>
      </c>
      <c r="B4" s="64" t="str">
        <f>'Wettkampf 1'!B4</f>
        <v>Esterwegen IV</v>
      </c>
      <c r="D4" s="73">
        <f>K46</f>
        <v>930.59999999999991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9" x14ac:dyDescent="0.3">
      <c r="A5" s="108">
        <v>4</v>
      </c>
      <c r="B5" s="64" t="str">
        <f>'Wettkampf 1'!B5</f>
        <v>Sögel I</v>
      </c>
      <c r="D5" s="73">
        <f>M46</f>
        <v>927.5</v>
      </c>
      <c r="E5" s="112" t="str">
        <f>IF(N46&gt;4,"Es sind zu viele Schützen in Wertung!"," ")</f>
        <v xml:space="preserve"> </v>
      </c>
      <c r="U5" s="76"/>
      <c r="V5" s="109" t="s">
        <v>50</v>
      </c>
      <c r="W5" s="192" t="s">
        <v>130</v>
      </c>
      <c r="X5" s="193"/>
      <c r="Y5" s="76"/>
    </row>
    <row r="6" spans="1:29" x14ac:dyDescent="0.3">
      <c r="A6" s="108">
        <v>5</v>
      </c>
      <c r="B6" s="64" t="str">
        <f>'Wettkampf 1'!B6</f>
        <v>Breddenberg I</v>
      </c>
      <c r="D6" s="73">
        <f>O46</f>
        <v>931.80000000000007</v>
      </c>
      <c r="E6" s="112" t="str">
        <f>IF(P46&gt;4,"Es sind zu viele Schützen in Wertung!"," ")</f>
        <v xml:space="preserve"> </v>
      </c>
      <c r="U6" s="76"/>
      <c r="V6" s="109" t="s">
        <v>49</v>
      </c>
      <c r="W6" s="191" t="s">
        <v>131</v>
      </c>
      <c r="X6" s="191"/>
      <c r="Y6" s="76"/>
    </row>
    <row r="7" spans="1:29" x14ac:dyDescent="0.3">
      <c r="A7" s="108">
        <v>6</v>
      </c>
      <c r="B7" s="64" t="str">
        <f>'Wettkampf 1'!B7</f>
        <v>Lahn II</v>
      </c>
      <c r="D7" s="73">
        <f>Q46</f>
        <v>934.80000000000007</v>
      </c>
      <c r="E7" s="112" t="str">
        <f>IF(R46&gt;4,"Es sind zu viele Schützen in Wertung!"," ")</f>
        <v xml:space="preserve"> </v>
      </c>
      <c r="U7" s="76"/>
      <c r="V7" s="109" t="s">
        <v>58</v>
      </c>
      <c r="W7" s="194" t="s">
        <v>114</v>
      </c>
      <c r="X7" s="195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79" t="s">
        <v>36</v>
      </c>
      <c r="V9" s="180"/>
      <c r="W9" s="180"/>
      <c r="X9" s="181"/>
    </row>
    <row r="10" spans="1:29" ht="12.9" customHeight="1" x14ac:dyDescent="0.3">
      <c r="A10" s="108">
        <v>1</v>
      </c>
      <c r="B10" s="66" t="str">
        <f>'Wettkampf 1'!B10</f>
        <v>Katrin Sievers</v>
      </c>
      <c r="C10" s="66" t="str">
        <f>'Wettkampf 1'!C10</f>
        <v>Börgerwald I</v>
      </c>
      <c r="D10" s="154">
        <v>309.60000000000002</v>
      </c>
      <c r="E10" s="155"/>
      <c r="F10" s="68">
        <f>IF(E10="x","0",D10)</f>
        <v>309.60000000000002</v>
      </c>
      <c r="G10" s="69">
        <f>IF(C10=$B$2,F10,0)</f>
        <v>309.60000000000002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Anette Sievers</v>
      </c>
      <c r="C11" s="66" t="str">
        <f>'Wettkampf 1'!C11</f>
        <v>Börgerwald I</v>
      </c>
      <c r="D11" s="154">
        <v>303.8</v>
      </c>
      <c r="E11" s="155"/>
      <c r="F11" s="68">
        <f t="shared" ref="F11:F45" si="0">IF(E11="x","0",D11)</f>
        <v>303.8</v>
      </c>
      <c r="G11" s="69">
        <f t="shared" ref="G11:G45" si="1">IF(C11=$B$2,F11,0)</f>
        <v>303.8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8">
        <v>3</v>
      </c>
      <c r="B12" s="66" t="str">
        <f>'Wettkampf 1'!B12</f>
        <v>Beate Grote</v>
      </c>
      <c r="C12" s="66" t="str">
        <f>'Wettkampf 1'!C12</f>
        <v>Börgerwald I</v>
      </c>
      <c r="D12" s="154">
        <v>306.8</v>
      </c>
      <c r="E12" s="155"/>
      <c r="F12" s="68">
        <f t="shared" si="0"/>
        <v>306.8</v>
      </c>
      <c r="G12" s="69">
        <f t="shared" si="1"/>
        <v>306.8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8">
        <v>4</v>
      </c>
      <c r="B13" s="66" t="str">
        <f>'Wettkampf 1'!B13</f>
        <v>Tanja Rensen</v>
      </c>
      <c r="C13" s="66" t="str">
        <f>'Wettkampf 1'!C13</f>
        <v>Börgerwald I</v>
      </c>
      <c r="D13" s="154">
        <v>0</v>
      </c>
      <c r="E13" s="155" t="s">
        <v>37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8">
        <v>5</v>
      </c>
      <c r="B14" s="66" t="str">
        <f>'Wettkampf 1'!B14</f>
        <v>Marina Walker</v>
      </c>
      <c r="C14" s="66" t="str">
        <f>'Wettkampf 1'!C14</f>
        <v>Börgerwald I</v>
      </c>
      <c r="D14" s="154">
        <v>286.2</v>
      </c>
      <c r="E14" s="155"/>
      <c r="F14" s="68">
        <f t="shared" si="0"/>
        <v>286.2</v>
      </c>
      <c r="G14" s="69">
        <f t="shared" si="1"/>
        <v>286.2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Börgerwald I</v>
      </c>
      <c r="D15" s="154">
        <v>0</v>
      </c>
      <c r="E15" s="155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8">
        <v>7</v>
      </c>
      <c r="B16" s="66" t="str">
        <f>'Wettkampf 1'!B16</f>
        <v>Annette Landmann</v>
      </c>
      <c r="C16" s="66" t="str">
        <f>'Wettkampf 1'!C16</f>
        <v>Breddenberg II</v>
      </c>
      <c r="D16" s="154">
        <v>305.89999999999998</v>
      </c>
      <c r="E16" s="155"/>
      <c r="F16" s="68">
        <f t="shared" si="0"/>
        <v>305.89999999999998</v>
      </c>
      <c r="G16" s="69">
        <f t="shared" si="1"/>
        <v>0</v>
      </c>
      <c r="H16" s="69">
        <f t="shared" si="2"/>
        <v>0</v>
      </c>
      <c r="I16" s="69">
        <f t="shared" si="3"/>
        <v>305.89999999999998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Tanja Stindt</v>
      </c>
      <c r="C17" s="66" t="str">
        <f>'Wettkampf 1'!C17</f>
        <v>Breddenberg II</v>
      </c>
      <c r="D17" s="154">
        <v>314.7</v>
      </c>
      <c r="E17" s="155"/>
      <c r="F17" s="68">
        <f t="shared" si="0"/>
        <v>314.7</v>
      </c>
      <c r="G17" s="69">
        <f t="shared" si="1"/>
        <v>0</v>
      </c>
      <c r="H17" s="69">
        <f t="shared" si="2"/>
        <v>0</v>
      </c>
      <c r="I17" s="69">
        <f t="shared" si="3"/>
        <v>314.7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Irene Jansen</v>
      </c>
      <c r="C18" s="66" t="str">
        <f>'Wettkampf 1'!C18</f>
        <v>Breddenberg II</v>
      </c>
      <c r="D18" s="154">
        <v>303.7</v>
      </c>
      <c r="E18" s="155"/>
      <c r="F18" s="68">
        <f t="shared" si="0"/>
        <v>303.7</v>
      </c>
      <c r="G18" s="69">
        <f t="shared" si="1"/>
        <v>0</v>
      </c>
      <c r="H18" s="69">
        <f t="shared" si="2"/>
        <v>0</v>
      </c>
      <c r="I18" s="69">
        <f t="shared" si="3"/>
        <v>303.7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Kerstin Thien</v>
      </c>
      <c r="C19" s="66" t="str">
        <f>'Wettkampf 1'!C19</f>
        <v>Breddenberg II</v>
      </c>
      <c r="D19" s="154">
        <v>297.7</v>
      </c>
      <c r="E19" s="155"/>
      <c r="F19" s="68">
        <f t="shared" si="0"/>
        <v>297.7</v>
      </c>
      <c r="G19" s="69">
        <f t="shared" si="1"/>
        <v>0</v>
      </c>
      <c r="H19" s="69">
        <f t="shared" si="2"/>
        <v>0</v>
      </c>
      <c r="I19" s="69">
        <f t="shared" si="3"/>
        <v>297.7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Ulla Markus</v>
      </c>
      <c r="C20" s="66" t="str">
        <f>'Wettkampf 1'!C20</f>
        <v>Breddenberg II</v>
      </c>
      <c r="D20" s="154">
        <v>302.2</v>
      </c>
      <c r="E20" s="155" t="s">
        <v>37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Breddenberg II</v>
      </c>
      <c r="D21" s="154">
        <v>0</v>
      </c>
      <c r="E21" s="155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Johanna Kassens</v>
      </c>
      <c r="C22" s="66" t="str">
        <f>'Wettkampf 1'!C22</f>
        <v>Esterwegen IV</v>
      </c>
      <c r="D22" s="154">
        <v>301</v>
      </c>
      <c r="E22" s="155" t="s">
        <v>37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Marianne Lindemann</v>
      </c>
      <c r="C23" s="66" t="str">
        <f>'Wettkampf 1'!C23</f>
        <v>Esterwegen IV</v>
      </c>
      <c r="D23" s="154">
        <v>310.2</v>
      </c>
      <c r="E23" s="155"/>
      <c r="F23" s="68">
        <f t="shared" si="0"/>
        <v>310.2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310.2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Anke Rave</v>
      </c>
      <c r="C24" s="66" t="str">
        <f>'Wettkampf 1'!C24</f>
        <v>Esterwegen IV</v>
      </c>
      <c r="D24" s="154">
        <v>310.89999999999998</v>
      </c>
      <c r="E24" s="155"/>
      <c r="F24" s="68">
        <f t="shared" si="0"/>
        <v>310.89999999999998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310.89999999999998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Sarah Lindemann</v>
      </c>
      <c r="C25" s="66" t="str">
        <f>'Wettkampf 1'!C25</f>
        <v>Esterwegen IV</v>
      </c>
      <c r="D25" s="154">
        <v>309.5</v>
      </c>
      <c r="E25" s="155"/>
      <c r="F25" s="68">
        <f t="shared" si="0"/>
        <v>309.5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309.5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Karin Ortmann</v>
      </c>
      <c r="C26" s="66" t="str">
        <f>'Wettkampf 1'!C26</f>
        <v>Esterwegen IV</v>
      </c>
      <c r="D26" s="154">
        <v>307.7</v>
      </c>
      <c r="E26" s="155"/>
      <c r="F26" s="68">
        <f t="shared" si="0"/>
        <v>307.7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307.7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Jana Jansen</v>
      </c>
      <c r="C27" s="66" t="str">
        <f>'Wettkampf 1'!C27</f>
        <v>Esterwegen IV</v>
      </c>
      <c r="D27" s="154">
        <v>293.89999999999998</v>
      </c>
      <c r="E27" s="155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Thea Jansen</v>
      </c>
      <c r="C28" s="66" t="str">
        <f>'Wettkampf 1'!C28</f>
        <v>Sögel I</v>
      </c>
      <c r="D28" s="154">
        <v>314.39999999999998</v>
      </c>
      <c r="E28" s="155"/>
      <c r="F28" s="68">
        <f t="shared" si="0"/>
        <v>314.39999999999998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314.39999999999998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Michaela Tharner</v>
      </c>
      <c r="C29" s="66" t="str">
        <f>'Wettkampf 1'!C29</f>
        <v>Sögel I</v>
      </c>
      <c r="D29" s="154">
        <v>305.7</v>
      </c>
      <c r="E29" s="155"/>
      <c r="F29" s="68">
        <f t="shared" si="0"/>
        <v>305.7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305.7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Monika Hegemann</v>
      </c>
      <c r="C30" s="66" t="str">
        <f>'Wettkampf 1'!C30</f>
        <v>Sögel I</v>
      </c>
      <c r="D30" s="154">
        <v>307.39999999999998</v>
      </c>
      <c r="E30" s="155"/>
      <c r="F30" s="68">
        <f t="shared" si="0"/>
        <v>307.39999999999998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307.39999999999998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Irmgard Rolfes</v>
      </c>
      <c r="C31" s="66" t="str">
        <f>'Wettkampf 1'!C31</f>
        <v>Sögel I</v>
      </c>
      <c r="D31" s="154">
        <v>302.89999999999998</v>
      </c>
      <c r="E31" s="155"/>
      <c r="F31" s="68">
        <f t="shared" si="0"/>
        <v>302.89999999999998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302.89999999999998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Sögel I</v>
      </c>
      <c r="D32" s="154">
        <v>0</v>
      </c>
      <c r="E32" s="155" t="s">
        <v>37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Sögel I</v>
      </c>
      <c r="D33" s="154">
        <v>0</v>
      </c>
      <c r="E33" s="155" t="s">
        <v>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Maria Günther</v>
      </c>
      <c r="C34" s="66" t="str">
        <f>'Wettkampf 1'!C34</f>
        <v>Breddenberg I</v>
      </c>
      <c r="D34" s="154">
        <v>309.3</v>
      </c>
      <c r="E34" s="155"/>
      <c r="F34" s="68">
        <f t="shared" si="0"/>
        <v>309.3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309.3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Thekla Bruns</v>
      </c>
      <c r="C35" s="66" t="str">
        <f>'Wettkampf 1'!C35</f>
        <v>Breddenberg I</v>
      </c>
      <c r="D35" s="154">
        <v>308.39999999999998</v>
      </c>
      <c r="E35" s="155"/>
      <c r="F35" s="68">
        <f t="shared" si="0"/>
        <v>308.39999999999998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308.39999999999998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Anette Hanenkamp</v>
      </c>
      <c r="C36" s="66" t="str">
        <f>'Wettkampf 1'!C36</f>
        <v>Breddenberg I</v>
      </c>
      <c r="D36" s="154">
        <v>303.39999999999998</v>
      </c>
      <c r="E36" s="155"/>
      <c r="F36" s="68">
        <f t="shared" si="0"/>
        <v>303.39999999999998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303.39999999999998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Leni Hanenkamp</v>
      </c>
      <c r="C37" s="66" t="str">
        <f>'Wettkampf 1'!C37</f>
        <v>Breddenberg I</v>
      </c>
      <c r="D37" s="154">
        <v>305</v>
      </c>
      <c r="E37" s="155" t="s">
        <v>37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Marlies Olliges</v>
      </c>
      <c r="C38" s="66" t="str">
        <f>'Wettkampf 1'!C38</f>
        <v>Breddenberg I</v>
      </c>
      <c r="D38" s="154">
        <v>314.10000000000002</v>
      </c>
      <c r="E38" s="155"/>
      <c r="F38" s="68">
        <f t="shared" si="0"/>
        <v>314.10000000000002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314.10000000000002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Breddenberg I</v>
      </c>
      <c r="D39" s="154">
        <v>0</v>
      </c>
      <c r="E39" s="155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Christiane Banedt</v>
      </c>
      <c r="C40" s="66" t="str">
        <f>'Wettkampf 1'!C40</f>
        <v>Lahn II</v>
      </c>
      <c r="D40" s="154">
        <v>313.39999999999998</v>
      </c>
      <c r="E40" s="155"/>
      <c r="F40" s="68">
        <f t="shared" si="0"/>
        <v>313.39999999999998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313.39999999999998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Claudia Flint</v>
      </c>
      <c r="C41" s="66" t="str">
        <f>'Wettkampf 1'!C41</f>
        <v>Lahn II</v>
      </c>
      <c r="D41" s="154">
        <v>310.10000000000002</v>
      </c>
      <c r="E41" s="155"/>
      <c r="F41" s="68">
        <f t="shared" si="0"/>
        <v>310.10000000000002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310.10000000000002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Maria Rawe</v>
      </c>
      <c r="C42" s="66" t="str">
        <f>'Wettkampf 1'!C42</f>
        <v>Lahn II</v>
      </c>
      <c r="D42" s="154">
        <v>310.60000000000002</v>
      </c>
      <c r="E42" s="155"/>
      <c r="F42" s="68">
        <f t="shared" si="0"/>
        <v>310.60000000000002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310.60000000000002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Beate Menke</v>
      </c>
      <c r="C43" s="66" t="str">
        <f>'Wettkampf 1'!C43</f>
        <v>Lahn II</v>
      </c>
      <c r="D43" s="154">
        <v>310.8</v>
      </c>
      <c r="E43" s="155"/>
      <c r="F43" s="68">
        <f t="shared" si="0"/>
        <v>310.8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310.8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Lahn II</v>
      </c>
      <c r="D44" s="154">
        <v>0</v>
      </c>
      <c r="E44" s="155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Lahn II</v>
      </c>
      <c r="D45" s="154">
        <v>0</v>
      </c>
      <c r="E45" s="155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920.2</v>
      </c>
      <c r="H46" s="69">
        <f>SUM(H10:H45)</f>
        <v>4</v>
      </c>
      <c r="I46" s="69">
        <f>LARGE(I10:I45,1)+LARGE(I10:I45,2)+LARGE(I10:I45,3)</f>
        <v>924.3</v>
      </c>
      <c r="J46" s="69">
        <f>SUM(J10:J45)</f>
        <v>4</v>
      </c>
      <c r="K46" s="69">
        <f>LARGE(K10:K45,1)+LARGE(K10:K45,2)+LARGE(K10:K45,3)</f>
        <v>930.59999999999991</v>
      </c>
      <c r="L46" s="69">
        <f>SUM(L10:L45)</f>
        <v>4</v>
      </c>
      <c r="M46" s="69">
        <f>LARGE(M10:M45,1)+LARGE(M10:M45,2)+LARGE(M10:M45,3)</f>
        <v>927.5</v>
      </c>
      <c r="N46" s="69">
        <f>SUM(N10:N45)</f>
        <v>4</v>
      </c>
      <c r="O46" s="69">
        <f>LARGE(O10:O45,1)+LARGE(O10:O45,2)+LARGE(O10:O45,3)</f>
        <v>931.80000000000007</v>
      </c>
      <c r="P46" s="69">
        <f>SUM(P10:P45)</f>
        <v>4</v>
      </c>
      <c r="Q46" s="69">
        <f>LARGE(Q10:Q45,1)+LARGE(Q10:Q45,2)+LARGE(Q10:Q45,3)</f>
        <v>934.80000000000007</v>
      </c>
      <c r="R46" s="69">
        <f>SUM(R10:S45)</f>
        <v>4</v>
      </c>
    </row>
    <row r="47" spans="1:27" x14ac:dyDescent="0.3">
      <c r="C47" s="69" t="s">
        <v>66</v>
      </c>
    </row>
  </sheetData>
  <sheetProtection algorithmName="SHA-512" hashValue="BKjF2u3n0e0wn0hwux6+qCgTbjxpLcxHFbLebeUkLZ/vuU14X9irnPd9XT9uuQxs98PyypvJuKZDv3B4jwQkgQ==" saltValue="7fcYbmXXqfggJ0WxME1bwQ==" spinCount="100000" sheet="1" objects="1" scenarios="1"/>
  <protectedRanges>
    <protectedRange sqref="D40:E45" name="Bereich1_2"/>
    <protectedRange sqref="U40:W45" name="Bereich2_2"/>
    <protectedRange sqref="D10:E39" name="Bereich1"/>
    <protectedRange sqref="U10:W39" name="Bereich2"/>
    <protectedRange sqref="W7" name="Bereich7_1"/>
    <protectedRange sqref="W5:X6" name="Bereich5_1"/>
    <protectedRange sqref="W5:X6" name="Bereich6_1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="110" zoomScaleNormal="110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53</v>
      </c>
      <c r="C1" s="110"/>
      <c r="D1" s="73" t="s">
        <v>8</v>
      </c>
      <c r="V1" s="109" t="s">
        <v>51</v>
      </c>
      <c r="W1" s="187" t="str">
        <f>Übersicht!I4</f>
        <v>Lahn</v>
      </c>
      <c r="X1" s="187"/>
    </row>
    <row r="2" spans="1:27" x14ac:dyDescent="0.3">
      <c r="A2" s="108">
        <v>1</v>
      </c>
      <c r="B2" s="64" t="str">
        <f>'Wettkampf 1'!B2</f>
        <v>Börgerwald I</v>
      </c>
      <c r="D2" s="73">
        <f>G46</f>
        <v>929.3</v>
      </c>
      <c r="E2" s="112" t="str">
        <f>IF(H46&gt;4,"Es sind zu viele Schützen in Wertung!"," ")</f>
        <v xml:space="preserve"> </v>
      </c>
      <c r="V2" s="109" t="s">
        <v>35</v>
      </c>
      <c r="W2" s="188" t="str">
        <f>Übersicht!I3</f>
        <v>27.11.</v>
      </c>
      <c r="X2" s="187"/>
    </row>
    <row r="3" spans="1:27" x14ac:dyDescent="0.3">
      <c r="A3" s="108">
        <v>2</v>
      </c>
      <c r="B3" s="64" t="str">
        <f>'Wettkampf 1'!B3</f>
        <v>Breddenberg II</v>
      </c>
      <c r="D3" s="73">
        <f>I46</f>
        <v>938.4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Esterwegen IV</v>
      </c>
      <c r="D4" s="73">
        <f>K46</f>
        <v>925.60000000000014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7" x14ac:dyDescent="0.3">
      <c r="A5" s="108">
        <v>4</v>
      </c>
      <c r="B5" s="64" t="str">
        <f>'Wettkampf 1'!B5</f>
        <v>Sögel I</v>
      </c>
      <c r="D5" s="73">
        <f>M46</f>
        <v>928.1</v>
      </c>
      <c r="E5" s="112" t="str">
        <f>IF(N46&gt;4,"Es sind zu viele Schützen in Wertung!"," ")</f>
        <v xml:space="preserve"> </v>
      </c>
      <c r="U5" s="76"/>
      <c r="V5" s="109" t="s">
        <v>50</v>
      </c>
      <c r="W5" s="192" t="s">
        <v>119</v>
      </c>
      <c r="X5" s="193"/>
      <c r="Y5" s="76"/>
    </row>
    <row r="6" spans="1:27" x14ac:dyDescent="0.3">
      <c r="A6" s="108">
        <v>5</v>
      </c>
      <c r="B6" s="64" t="str">
        <f>'Wettkampf 1'!B6</f>
        <v>Breddenberg I</v>
      </c>
      <c r="D6" s="73">
        <f>O46</f>
        <v>931</v>
      </c>
      <c r="E6" s="112" t="str">
        <f>IF(P46&gt;4,"Es sind zu viele Schützen in Wertung!"," ")</f>
        <v xml:space="preserve"> </v>
      </c>
      <c r="U6" s="76"/>
      <c r="V6" s="109" t="s">
        <v>49</v>
      </c>
      <c r="W6" s="191" t="s">
        <v>132</v>
      </c>
      <c r="X6" s="191"/>
      <c r="Y6" s="76"/>
    </row>
    <row r="7" spans="1:27" x14ac:dyDescent="0.3">
      <c r="A7" s="108">
        <v>6</v>
      </c>
      <c r="B7" s="64" t="str">
        <f>'Wettkampf 1'!B7</f>
        <v>Lahn II</v>
      </c>
      <c r="D7" s="73">
        <f>Q46</f>
        <v>940.5</v>
      </c>
      <c r="E7" s="112" t="str">
        <f>IF(R46&gt;4,"Es sind zu viele Schützen in Wertung!"," ")</f>
        <v xml:space="preserve"> </v>
      </c>
      <c r="U7" s="76"/>
      <c r="V7" s="109" t="s">
        <v>58</v>
      </c>
      <c r="W7" s="194" t="s">
        <v>121</v>
      </c>
      <c r="X7" s="195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79" t="s">
        <v>36</v>
      </c>
      <c r="V9" s="180"/>
      <c r="W9" s="180"/>
      <c r="X9" s="181"/>
    </row>
    <row r="10" spans="1:27" ht="12.9" customHeight="1" x14ac:dyDescent="0.3">
      <c r="A10" s="108">
        <v>1</v>
      </c>
      <c r="B10" s="66" t="str">
        <f>'Wettkampf 1'!B10</f>
        <v>Katrin Sievers</v>
      </c>
      <c r="C10" s="66" t="str">
        <f>'Wettkampf 1'!C10</f>
        <v>Börgerwald I</v>
      </c>
      <c r="D10" s="82">
        <v>314.8</v>
      </c>
      <c r="E10" s="83"/>
      <c r="F10" s="68">
        <f>IF(E10="x","0",D10)</f>
        <v>314.8</v>
      </c>
      <c r="G10" s="69">
        <f>IF(C10=$B$2,F10,0)</f>
        <v>314.8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Anette Sievers</v>
      </c>
      <c r="C11" s="66" t="str">
        <f>'Wettkampf 1'!C11</f>
        <v>Börgerwald I</v>
      </c>
      <c r="D11" s="82">
        <v>310.7</v>
      </c>
      <c r="E11" s="83"/>
      <c r="F11" s="68">
        <f t="shared" ref="F11:F45" si="0">IF(E11="x","0",D11)</f>
        <v>310.7</v>
      </c>
      <c r="G11" s="69">
        <f t="shared" ref="G11:G45" si="1">IF(C11=$B$2,F11,0)</f>
        <v>310.7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Beate Grote</v>
      </c>
      <c r="C12" s="66" t="str">
        <f>'Wettkampf 1'!C12</f>
        <v>Börgerwald I</v>
      </c>
      <c r="D12" s="82">
        <v>303.8</v>
      </c>
      <c r="E12" s="83"/>
      <c r="F12" s="68">
        <f t="shared" si="0"/>
        <v>303.8</v>
      </c>
      <c r="G12" s="69">
        <f t="shared" si="1"/>
        <v>303.8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Tanja Rensen</v>
      </c>
      <c r="C13" s="66" t="str">
        <f>'Wettkampf 1'!C13</f>
        <v>Börgerwald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Marina Walker</v>
      </c>
      <c r="C14" s="66" t="str">
        <f>'Wettkampf 1'!C14</f>
        <v>Börgerwald I</v>
      </c>
      <c r="D14" s="82"/>
      <c r="E14" s="83" t="s">
        <v>37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Börgerwald I</v>
      </c>
      <c r="D15" s="82"/>
      <c r="E15" s="83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Annette Landmann</v>
      </c>
      <c r="C16" s="66" t="str">
        <f>'Wettkampf 1'!C16</f>
        <v>Breddenberg II</v>
      </c>
      <c r="D16" s="82">
        <v>314.5</v>
      </c>
      <c r="E16" s="83"/>
      <c r="F16" s="68">
        <f t="shared" si="0"/>
        <v>314.5</v>
      </c>
      <c r="G16" s="69">
        <f t="shared" si="1"/>
        <v>0</v>
      </c>
      <c r="H16" s="69">
        <f t="shared" si="2"/>
        <v>0</v>
      </c>
      <c r="I16" s="69">
        <f t="shared" si="3"/>
        <v>314.5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Tanja Stindt</v>
      </c>
      <c r="C17" s="66" t="str">
        <f>'Wettkampf 1'!C17</f>
        <v>Breddenberg II</v>
      </c>
      <c r="D17" s="82">
        <v>312</v>
      </c>
      <c r="E17" s="83"/>
      <c r="F17" s="68">
        <f t="shared" si="0"/>
        <v>312</v>
      </c>
      <c r="G17" s="69">
        <f t="shared" si="1"/>
        <v>0</v>
      </c>
      <c r="H17" s="69">
        <f t="shared" si="2"/>
        <v>0</v>
      </c>
      <c r="I17" s="69">
        <f t="shared" si="3"/>
        <v>312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Irene Jansen</v>
      </c>
      <c r="C18" s="66" t="str">
        <f>'Wettkampf 1'!C18</f>
        <v>Breddenberg II</v>
      </c>
      <c r="D18" s="82">
        <v>311.89999999999998</v>
      </c>
      <c r="E18" s="83"/>
      <c r="F18" s="68">
        <f t="shared" si="0"/>
        <v>311.89999999999998</v>
      </c>
      <c r="G18" s="69">
        <f t="shared" si="1"/>
        <v>0</v>
      </c>
      <c r="H18" s="69">
        <f t="shared" si="2"/>
        <v>0</v>
      </c>
      <c r="I18" s="69">
        <f t="shared" si="3"/>
        <v>311.89999999999998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Kerstin Thien</v>
      </c>
      <c r="C19" s="66" t="str">
        <f>'Wettkampf 1'!C19</f>
        <v>Breddenberg II</v>
      </c>
      <c r="D19" s="82"/>
      <c r="E19" s="83" t="s">
        <v>37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Ulla Markus</v>
      </c>
      <c r="C20" s="66" t="str">
        <f>'Wettkampf 1'!C20</f>
        <v>Breddenberg II</v>
      </c>
      <c r="D20" s="82">
        <v>302.10000000000002</v>
      </c>
      <c r="E20" s="83"/>
      <c r="F20" s="68">
        <f t="shared" si="0"/>
        <v>302.10000000000002</v>
      </c>
      <c r="G20" s="69">
        <f t="shared" si="1"/>
        <v>0</v>
      </c>
      <c r="H20" s="69">
        <f t="shared" si="2"/>
        <v>0</v>
      </c>
      <c r="I20" s="69">
        <f t="shared" si="3"/>
        <v>302.10000000000002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Breddenberg II</v>
      </c>
      <c r="D21" s="82"/>
      <c r="E21" s="83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Johanna Kassens</v>
      </c>
      <c r="C22" s="66" t="str">
        <f>'Wettkampf 1'!C22</f>
        <v>Esterwegen IV</v>
      </c>
      <c r="D22" s="82">
        <v>313.10000000000002</v>
      </c>
      <c r="E22" s="83" t="s">
        <v>37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Marianne Lindemann</v>
      </c>
      <c r="C23" s="66" t="str">
        <f>'Wettkampf 1'!C23</f>
        <v>Esterwegen IV</v>
      </c>
      <c r="D23" s="82">
        <v>308.60000000000002</v>
      </c>
      <c r="E23" s="83"/>
      <c r="F23" s="68">
        <f t="shared" si="0"/>
        <v>308.60000000000002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308.60000000000002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Anke Rave</v>
      </c>
      <c r="C24" s="66" t="str">
        <f>'Wettkampf 1'!C24</f>
        <v>Esterwegen IV</v>
      </c>
      <c r="D24" s="82">
        <v>309.8</v>
      </c>
      <c r="E24" s="83"/>
      <c r="F24" s="68">
        <f t="shared" si="0"/>
        <v>309.8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309.8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Sarah Lindemann</v>
      </c>
      <c r="C25" s="66" t="str">
        <f>'Wettkampf 1'!C25</f>
        <v>Esterwegen IV</v>
      </c>
      <c r="D25" s="82">
        <v>307.2</v>
      </c>
      <c r="E25" s="83"/>
      <c r="F25" s="68">
        <f t="shared" si="0"/>
        <v>307.2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307.2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Karin Ortmann</v>
      </c>
      <c r="C26" s="66" t="str">
        <f>'Wettkampf 1'!C26</f>
        <v>Esterwegen IV</v>
      </c>
      <c r="D26" s="82">
        <v>299.2</v>
      </c>
      <c r="E26" s="83"/>
      <c r="F26" s="68">
        <f t="shared" si="0"/>
        <v>299.2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299.2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Jana Jansen</v>
      </c>
      <c r="C27" s="66" t="str">
        <f>'Wettkampf 1'!C27</f>
        <v>Esterwegen IV</v>
      </c>
      <c r="D27" s="82">
        <v>289</v>
      </c>
      <c r="E27" s="83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Thea Jansen</v>
      </c>
      <c r="C28" s="66" t="str">
        <f>'Wettkampf 1'!C28</f>
        <v>Sögel I</v>
      </c>
      <c r="D28" s="82">
        <v>311</v>
      </c>
      <c r="E28" s="83"/>
      <c r="F28" s="68">
        <f t="shared" si="0"/>
        <v>311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311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Michaela Tharner</v>
      </c>
      <c r="C29" s="66" t="str">
        <f>'Wettkampf 1'!C29</f>
        <v>Sögel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Monika Hegemann</v>
      </c>
      <c r="C30" s="66" t="str">
        <f>'Wettkampf 1'!C30</f>
        <v>Sögel I</v>
      </c>
      <c r="D30" s="82">
        <v>308.39999999999998</v>
      </c>
      <c r="E30" s="83"/>
      <c r="F30" s="68">
        <f t="shared" si="0"/>
        <v>308.39999999999998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308.39999999999998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Irmgard Rolfes</v>
      </c>
      <c r="C31" s="66" t="str">
        <f>'Wettkampf 1'!C31</f>
        <v>Sögel I</v>
      </c>
      <c r="D31" s="82">
        <v>308.7</v>
      </c>
      <c r="E31" s="83"/>
      <c r="F31" s="68">
        <f t="shared" si="0"/>
        <v>308.7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308.7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Sögel I</v>
      </c>
      <c r="D32" s="82"/>
      <c r="E32" s="83" t="s">
        <v>37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Sögel I</v>
      </c>
      <c r="D33" s="82"/>
      <c r="E33" s="83" t="s">
        <v>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Maria Günther</v>
      </c>
      <c r="C34" s="66" t="str">
        <f>'Wettkampf 1'!C34</f>
        <v>Breddenberg I</v>
      </c>
      <c r="D34" s="82">
        <v>307.5</v>
      </c>
      <c r="E34" s="83"/>
      <c r="F34" s="68">
        <f t="shared" si="0"/>
        <v>307.5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307.5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Thekla Bruns</v>
      </c>
      <c r="C35" s="66" t="str">
        <f>'Wettkampf 1'!C35</f>
        <v>Breddenberg I</v>
      </c>
      <c r="D35" s="82">
        <v>306.5</v>
      </c>
      <c r="E35" s="83"/>
      <c r="F35" s="68">
        <f t="shared" si="0"/>
        <v>306.5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306.5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Anette Hanenkamp</v>
      </c>
      <c r="C36" s="66" t="str">
        <f>'Wettkampf 1'!C36</f>
        <v>Breddenberg I</v>
      </c>
      <c r="D36" s="82">
        <v>309.8</v>
      </c>
      <c r="E36" s="83"/>
      <c r="F36" s="68">
        <f t="shared" si="0"/>
        <v>309.8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309.8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Leni Hanenkamp</v>
      </c>
      <c r="C37" s="66" t="str">
        <f>'Wettkampf 1'!C37</f>
        <v>Breddenberg I</v>
      </c>
      <c r="D37" s="82">
        <v>305</v>
      </c>
      <c r="E37" s="83" t="s">
        <v>37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Marlies Olliges</v>
      </c>
      <c r="C38" s="66" t="str">
        <f>'Wettkampf 1'!C38</f>
        <v>Breddenberg I</v>
      </c>
      <c r="D38" s="82">
        <v>313.7</v>
      </c>
      <c r="E38" s="83"/>
      <c r="F38" s="68">
        <f t="shared" si="0"/>
        <v>313.7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313.7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Breddenberg I</v>
      </c>
      <c r="D39" s="82"/>
      <c r="E39" s="83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Christiane Banedt</v>
      </c>
      <c r="C40" s="66" t="str">
        <f>'Wettkampf 1'!C40</f>
        <v>Lahn II</v>
      </c>
      <c r="D40" s="82">
        <v>316.7</v>
      </c>
      <c r="E40" s="83"/>
      <c r="F40" s="68">
        <f t="shared" si="0"/>
        <v>316.7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316.7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Claudia Flint</v>
      </c>
      <c r="C41" s="66" t="str">
        <f>'Wettkampf 1'!C41</f>
        <v>Lahn II</v>
      </c>
      <c r="D41" s="82">
        <v>312.2</v>
      </c>
      <c r="E41" s="83"/>
      <c r="F41" s="68">
        <f t="shared" si="0"/>
        <v>312.2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312.2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Maria Rawe</v>
      </c>
      <c r="C42" s="66" t="str">
        <f>'Wettkampf 1'!C42</f>
        <v>Lahn II</v>
      </c>
      <c r="D42" s="82">
        <v>311.60000000000002</v>
      </c>
      <c r="E42" s="83"/>
      <c r="F42" s="68">
        <f t="shared" si="0"/>
        <v>311.60000000000002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311.60000000000002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Beate Menke</v>
      </c>
      <c r="C43" s="66" t="str">
        <f>'Wettkampf 1'!C43</f>
        <v>Lahn II</v>
      </c>
      <c r="D43" s="82">
        <v>308.2</v>
      </c>
      <c r="E43" s="83"/>
      <c r="F43" s="68">
        <f t="shared" si="0"/>
        <v>308.2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308.2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Lahn II</v>
      </c>
      <c r="D44" s="82"/>
      <c r="E44" s="83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Lahn II</v>
      </c>
      <c r="D45" s="82"/>
      <c r="E45" s="83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929.3</v>
      </c>
      <c r="H46" s="69">
        <f>SUM(H10:H45)</f>
        <v>4</v>
      </c>
      <c r="I46" s="69">
        <f>LARGE(I10:I45,1)+LARGE(I10:I45,2)+LARGE(I10:I45,3)</f>
        <v>938.4</v>
      </c>
      <c r="J46" s="69">
        <f>SUM(J10:J45)</f>
        <v>4</v>
      </c>
      <c r="K46" s="69">
        <f>LARGE(K10:K45,1)+LARGE(K10:K45,2)+LARGE(K10:K45,3)</f>
        <v>925.60000000000014</v>
      </c>
      <c r="L46" s="69">
        <f>SUM(L10:L45)</f>
        <v>4</v>
      </c>
      <c r="M46" s="69">
        <f>LARGE(M10:M45,1)+LARGE(M10:M45,2)+LARGE(M10:M45,3)</f>
        <v>928.1</v>
      </c>
      <c r="N46" s="69">
        <f>SUM(N10:N45)</f>
        <v>4</v>
      </c>
      <c r="O46" s="69">
        <f>LARGE(O10:O45,1)+LARGE(O10:O45,2)+LARGE(O10:O45,3)</f>
        <v>931</v>
      </c>
      <c r="P46" s="69">
        <f>SUM(P10:P45)</f>
        <v>4</v>
      </c>
      <c r="Q46" s="69">
        <f>LARGE(Q10:Q45,1)+LARGE(Q10:Q45,2)+LARGE(Q10:Q45,3)</f>
        <v>940.5</v>
      </c>
      <c r="R46" s="69">
        <f>SUM(R10:S45)</f>
        <v>4</v>
      </c>
    </row>
    <row r="47" spans="1:27" x14ac:dyDescent="0.3">
      <c r="C47" s="69" t="s">
        <v>66</v>
      </c>
    </row>
  </sheetData>
  <sheetProtection algorithmName="SHA-512" hashValue="kak+MCvzhKV2Al29ltyOktVtRqUuxf75e16RjC0i8drkR6EtJNp31n9rwvqfGmGEFBl2wykgXwWVXzMVJkMivg==" saltValue="LA4nXJZMf6GWf4E3UwWK3g==" spinCount="100000" sheet="1" objects="1" scenarios="1"/>
  <protectedRanges>
    <protectedRange sqref="U10:W39" name="Bereich2"/>
    <protectedRange sqref="U40:W45" name="Bereich2_2"/>
    <protectedRange sqref="W7" name="Bereich6_1"/>
    <protectedRange sqref="W5:X6" name="Bereich5_1"/>
    <protectedRange sqref="D10:E39" name="Bereich1_3"/>
    <protectedRange sqref="D40:E45" name="Bereich1_2_2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E31DCDA8-A0B5-42B2-952F-FDE68DB3E543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D10" sqref="D10:E45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53</v>
      </c>
      <c r="C1" s="65"/>
      <c r="D1" s="73" t="s">
        <v>8</v>
      </c>
      <c r="V1" s="109" t="s">
        <v>51</v>
      </c>
      <c r="W1" s="187" t="str">
        <f>Übersicht!L4</f>
        <v>Börgerwald</v>
      </c>
      <c r="X1" s="187"/>
    </row>
    <row r="2" spans="1:27" x14ac:dyDescent="0.3">
      <c r="A2" s="108">
        <v>1</v>
      </c>
      <c r="B2" s="64" t="str">
        <f>'Wettkampf 1'!B2</f>
        <v>Börgerwald I</v>
      </c>
      <c r="C2" s="72"/>
      <c r="D2" s="73">
        <f>G46</f>
        <v>929.80000000000007</v>
      </c>
      <c r="E2" s="112" t="str">
        <f>IF(H46&gt;4,"Es sind zu viele Schützen in Wertung!"," ")</f>
        <v xml:space="preserve"> </v>
      </c>
      <c r="V2" s="109" t="s">
        <v>35</v>
      </c>
      <c r="W2" s="188" t="str">
        <f>Übersicht!L3</f>
        <v>15.01.</v>
      </c>
      <c r="X2" s="187"/>
    </row>
    <row r="3" spans="1:27" x14ac:dyDescent="0.3">
      <c r="A3" s="108">
        <v>2</v>
      </c>
      <c r="B3" s="64" t="str">
        <f>'Wettkampf 1'!B3</f>
        <v>Breddenberg II</v>
      </c>
      <c r="C3" s="72"/>
      <c r="D3" s="73">
        <f>I46</f>
        <v>928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Esterwegen IV</v>
      </c>
      <c r="C4" s="72"/>
      <c r="D4" s="73">
        <f>K46</f>
        <v>926.50000000000011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7" x14ac:dyDescent="0.3">
      <c r="A5" s="108">
        <v>4</v>
      </c>
      <c r="B5" s="64" t="str">
        <f>'Wettkampf 1'!B5</f>
        <v>Sögel I</v>
      </c>
      <c r="C5" s="72"/>
      <c r="D5" s="73">
        <f>M46</f>
        <v>933.9</v>
      </c>
      <c r="E5" s="112" t="str">
        <f>IF(N46&gt;4,"Es sind zu viele Schützen in Wertung!"," ")</f>
        <v xml:space="preserve"> </v>
      </c>
      <c r="U5" s="76"/>
      <c r="V5" s="109" t="s">
        <v>50</v>
      </c>
      <c r="W5" s="192" t="s">
        <v>90</v>
      </c>
      <c r="X5" s="193"/>
      <c r="Y5" s="76"/>
    </row>
    <row r="6" spans="1:27" x14ac:dyDescent="0.3">
      <c r="A6" s="108">
        <v>5</v>
      </c>
      <c r="B6" s="64" t="str">
        <f>'Wettkampf 1'!B6</f>
        <v>Breddenberg I</v>
      </c>
      <c r="C6" s="72"/>
      <c r="D6" s="73">
        <f>O46</f>
        <v>925.90000000000009</v>
      </c>
      <c r="E6" s="112" t="str">
        <f>IF(P46&gt;4,"Es sind zu viele Schützen in Wertung!"," ")</f>
        <v xml:space="preserve"> </v>
      </c>
      <c r="U6" s="76"/>
      <c r="V6" s="109" t="s">
        <v>49</v>
      </c>
      <c r="W6" s="191"/>
      <c r="X6" s="191"/>
      <c r="Y6" s="76"/>
    </row>
    <row r="7" spans="1:27" x14ac:dyDescent="0.3">
      <c r="A7" s="108">
        <v>6</v>
      </c>
      <c r="B7" s="64" t="str">
        <f>'Wettkampf 1'!B7</f>
        <v>Lahn II</v>
      </c>
      <c r="C7" s="72"/>
      <c r="D7" s="73">
        <f>Q46</f>
        <v>939.09999999999991</v>
      </c>
      <c r="E7" s="112" t="str">
        <f>IF(R46&gt;4,"Es sind zu viele Schützen in Wertung!"," ")</f>
        <v xml:space="preserve"> </v>
      </c>
      <c r="U7" s="76"/>
      <c r="V7" s="109" t="s">
        <v>58</v>
      </c>
      <c r="W7" s="194"/>
      <c r="X7" s="195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79" t="s">
        <v>36</v>
      </c>
      <c r="V9" s="180"/>
      <c r="W9" s="180"/>
      <c r="X9" s="181"/>
    </row>
    <row r="10" spans="1:27" ht="12.9" customHeight="1" x14ac:dyDescent="0.3">
      <c r="A10" s="108">
        <v>1</v>
      </c>
      <c r="B10" s="66" t="str">
        <f>'Wettkampf 1'!B10</f>
        <v>Katrin Sievers</v>
      </c>
      <c r="C10" s="66" t="str">
        <f>'Wettkampf 1'!C10</f>
        <v>Börgerwald I</v>
      </c>
      <c r="D10" s="82">
        <v>312.60000000000002</v>
      </c>
      <c r="E10" s="83"/>
      <c r="F10" s="68">
        <f>IF(E10="x","0",D10)</f>
        <v>312.60000000000002</v>
      </c>
      <c r="G10" s="69">
        <f>IF(C10=$B$2,F10,0)</f>
        <v>312.60000000000002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>
        <v>103</v>
      </c>
      <c r="V10" s="84">
        <v>106.1</v>
      </c>
      <c r="W10" s="84">
        <v>103.5</v>
      </c>
      <c r="X10" s="88">
        <f>U10+V10+W10</f>
        <v>312.60000000000002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8">
        <v>2</v>
      </c>
      <c r="B11" s="66" t="str">
        <f>'Wettkampf 1'!B11</f>
        <v>Anette Sievers</v>
      </c>
      <c r="C11" s="66" t="str">
        <f>'Wettkampf 1'!C11</f>
        <v>Börgerwald I</v>
      </c>
      <c r="D11" s="82">
        <v>310.10000000000002</v>
      </c>
      <c r="E11" s="83"/>
      <c r="F11" s="68">
        <f t="shared" ref="F11:F45" si="0">IF(E11="x","0",D11)</f>
        <v>310.10000000000002</v>
      </c>
      <c r="G11" s="69">
        <f t="shared" ref="G11:G45" si="1">IF(C11=$B$2,F11,0)</f>
        <v>310.10000000000002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>
        <v>103.7</v>
      </c>
      <c r="V11" s="85">
        <v>102.8</v>
      </c>
      <c r="W11" s="85">
        <v>103.6</v>
      </c>
      <c r="X11" s="89">
        <f t="shared" ref="X11:X45" si="13">U11+V11+W11</f>
        <v>310.10000000000002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8">
        <v>3</v>
      </c>
      <c r="B12" s="66" t="str">
        <f>'Wettkampf 1'!B12</f>
        <v>Beate Grote</v>
      </c>
      <c r="C12" s="66" t="str">
        <f>'Wettkampf 1'!C12</f>
        <v>Börgerwald I</v>
      </c>
      <c r="D12" s="82">
        <v>307.10000000000002</v>
      </c>
      <c r="E12" s="83"/>
      <c r="F12" s="68">
        <f t="shared" si="0"/>
        <v>307.10000000000002</v>
      </c>
      <c r="G12" s="69">
        <f t="shared" si="1"/>
        <v>307.10000000000002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>
        <v>102.2</v>
      </c>
      <c r="V12" s="85">
        <v>103.1</v>
      </c>
      <c r="W12" s="85">
        <v>101.8</v>
      </c>
      <c r="X12" s="89">
        <f t="shared" si="13"/>
        <v>307.10000000000002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8">
        <v>4</v>
      </c>
      <c r="B13" s="66" t="str">
        <f>'Wettkampf 1'!B13</f>
        <v>Tanja Rensen</v>
      </c>
      <c r="C13" s="66" t="str">
        <f>'Wettkampf 1'!C13</f>
        <v>Börgerwald I</v>
      </c>
      <c r="D13" s="82"/>
      <c r="E13" s="83" t="s">
        <v>37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Marina Walker</v>
      </c>
      <c r="C14" s="66" t="str">
        <f>'Wettkampf 1'!C14</f>
        <v>Börgerwald I</v>
      </c>
      <c r="D14" s="82">
        <v>289.7</v>
      </c>
      <c r="E14" s="83"/>
      <c r="F14" s="68">
        <f t="shared" si="0"/>
        <v>289.7</v>
      </c>
      <c r="G14" s="69">
        <f t="shared" si="1"/>
        <v>289.7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>
        <v>96.5</v>
      </c>
      <c r="V14" s="85">
        <v>98.5</v>
      </c>
      <c r="W14" s="85">
        <v>94.7</v>
      </c>
      <c r="X14" s="89">
        <f t="shared" si="13"/>
        <v>289.7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Börgerwald I</v>
      </c>
      <c r="D15" s="82"/>
      <c r="E15" s="83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Annette Landmann</v>
      </c>
      <c r="C16" s="66" t="str">
        <f>'Wettkampf 1'!C16</f>
        <v>Breddenberg II</v>
      </c>
      <c r="D16" s="82">
        <v>307.7</v>
      </c>
      <c r="E16" s="83"/>
      <c r="F16" s="68">
        <f t="shared" si="0"/>
        <v>307.7</v>
      </c>
      <c r="G16" s="69">
        <f t="shared" si="1"/>
        <v>0</v>
      </c>
      <c r="H16" s="69">
        <f t="shared" si="2"/>
        <v>0</v>
      </c>
      <c r="I16" s="69">
        <f t="shared" si="3"/>
        <v>307.7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>
        <v>101.2</v>
      </c>
      <c r="V16" s="85">
        <v>102.2</v>
      </c>
      <c r="W16" s="85">
        <v>104.3</v>
      </c>
      <c r="X16" s="89">
        <f t="shared" si="13"/>
        <v>307.7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8">
        <v>8</v>
      </c>
      <c r="B17" s="66" t="str">
        <f>'Wettkampf 1'!B17</f>
        <v>Tanja Stindt</v>
      </c>
      <c r="C17" s="66" t="str">
        <f>'Wettkampf 1'!C17</f>
        <v>Breddenberg II</v>
      </c>
      <c r="D17" s="82">
        <v>311.5</v>
      </c>
      <c r="E17" s="83"/>
      <c r="F17" s="68">
        <f t="shared" si="0"/>
        <v>311.5</v>
      </c>
      <c r="G17" s="69">
        <f t="shared" si="1"/>
        <v>0</v>
      </c>
      <c r="H17" s="69">
        <f t="shared" si="2"/>
        <v>0</v>
      </c>
      <c r="I17" s="69">
        <f t="shared" si="3"/>
        <v>311.5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>
        <v>103.7</v>
      </c>
      <c r="V17" s="85">
        <v>104.2</v>
      </c>
      <c r="W17" s="85">
        <v>103.6</v>
      </c>
      <c r="X17" s="89">
        <f t="shared" si="13"/>
        <v>311.5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8">
        <v>9</v>
      </c>
      <c r="B18" s="66" t="str">
        <f>'Wettkampf 1'!B18</f>
        <v>Irene Jansen</v>
      </c>
      <c r="C18" s="66" t="str">
        <f>'Wettkampf 1'!C18</f>
        <v>Breddenberg II</v>
      </c>
      <c r="D18" s="82">
        <v>302.10000000000002</v>
      </c>
      <c r="E18" s="83"/>
      <c r="F18" s="68">
        <f t="shared" si="0"/>
        <v>302.10000000000002</v>
      </c>
      <c r="G18" s="69">
        <f t="shared" si="1"/>
        <v>0</v>
      </c>
      <c r="H18" s="69">
        <f t="shared" si="2"/>
        <v>0</v>
      </c>
      <c r="I18" s="69">
        <f t="shared" si="3"/>
        <v>302.10000000000002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>
        <v>99</v>
      </c>
      <c r="V18" s="85">
        <v>100.5</v>
      </c>
      <c r="W18" s="85">
        <v>102.6</v>
      </c>
      <c r="X18" s="89">
        <f t="shared" si="13"/>
        <v>302.10000000000002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8">
        <v>10</v>
      </c>
      <c r="B19" s="66" t="str">
        <f>'Wettkampf 1'!B19</f>
        <v>Kerstin Thien</v>
      </c>
      <c r="C19" s="66" t="str">
        <f>'Wettkampf 1'!C19</f>
        <v>Breddenberg II</v>
      </c>
      <c r="D19" s="82">
        <v>308.8</v>
      </c>
      <c r="E19" s="83"/>
      <c r="F19" s="68">
        <f t="shared" si="0"/>
        <v>308.8</v>
      </c>
      <c r="G19" s="69">
        <f t="shared" si="1"/>
        <v>0</v>
      </c>
      <c r="H19" s="69">
        <f t="shared" si="2"/>
        <v>0</v>
      </c>
      <c r="I19" s="69">
        <f t="shared" si="3"/>
        <v>308.8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>
        <v>103.7</v>
      </c>
      <c r="V19" s="85">
        <v>104</v>
      </c>
      <c r="W19" s="85">
        <v>101.1</v>
      </c>
      <c r="X19" s="89">
        <f t="shared" si="13"/>
        <v>308.79999999999995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8">
        <v>11</v>
      </c>
      <c r="B20" s="66" t="str">
        <f>'Wettkampf 1'!B20</f>
        <v>Ulla Markus</v>
      </c>
      <c r="C20" s="66" t="str">
        <f>'Wettkampf 1'!C20</f>
        <v>Breddenberg II</v>
      </c>
      <c r="D20" s="82"/>
      <c r="E20" s="83" t="s">
        <v>37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Breddenberg II</v>
      </c>
      <c r="D21" s="82"/>
      <c r="E21" s="83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Johanna Kassens</v>
      </c>
      <c r="C22" s="66" t="str">
        <f>'Wettkampf 1'!C22</f>
        <v>Esterwegen IV</v>
      </c>
      <c r="D22" s="82">
        <v>308.8</v>
      </c>
      <c r="E22" s="83"/>
      <c r="F22" s="68">
        <f t="shared" si="0"/>
        <v>308.8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308.8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>
        <v>100.9</v>
      </c>
      <c r="V22" s="85">
        <v>103.7</v>
      </c>
      <c r="W22" s="85">
        <v>104.2</v>
      </c>
      <c r="X22" s="89">
        <f t="shared" si="13"/>
        <v>308.8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8">
        <v>14</v>
      </c>
      <c r="B23" s="66" t="str">
        <f>'Wettkampf 1'!B23</f>
        <v>Marianne Lindemann</v>
      </c>
      <c r="C23" s="66" t="str">
        <f>'Wettkampf 1'!C23</f>
        <v>Esterwegen IV</v>
      </c>
      <c r="D23" s="82">
        <v>307.60000000000002</v>
      </c>
      <c r="E23" s="83"/>
      <c r="F23" s="68">
        <f t="shared" si="0"/>
        <v>307.60000000000002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307.60000000000002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>
        <v>102.4</v>
      </c>
      <c r="V23" s="85">
        <v>102.3</v>
      </c>
      <c r="W23" s="85">
        <v>102.9</v>
      </c>
      <c r="X23" s="89">
        <f t="shared" si="13"/>
        <v>307.60000000000002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8">
        <v>15</v>
      </c>
      <c r="B24" s="66" t="str">
        <f>'Wettkampf 1'!B24</f>
        <v>Anke Rave</v>
      </c>
      <c r="C24" s="66" t="str">
        <f>'Wettkampf 1'!C24</f>
        <v>Esterwegen IV</v>
      </c>
      <c r="D24" s="82">
        <v>310.10000000000002</v>
      </c>
      <c r="E24" s="83"/>
      <c r="F24" s="68">
        <f t="shared" si="0"/>
        <v>310.10000000000002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310.10000000000002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>
        <v>104</v>
      </c>
      <c r="V24" s="85">
        <v>103.4</v>
      </c>
      <c r="W24" s="85">
        <v>102.7</v>
      </c>
      <c r="X24" s="89">
        <f t="shared" si="13"/>
        <v>310.10000000000002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8">
        <v>16</v>
      </c>
      <c r="B25" s="66" t="str">
        <f>'Wettkampf 1'!B25</f>
        <v>Sarah Lindemann</v>
      </c>
      <c r="C25" s="66" t="str">
        <f>'Wettkampf 1'!C25</f>
        <v>Esterwegen IV</v>
      </c>
      <c r="D25" s="82"/>
      <c r="E25" s="83" t="s">
        <v>37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Karin Ortmann</v>
      </c>
      <c r="C26" s="66" t="str">
        <f>'Wettkampf 1'!C26</f>
        <v>Esterwegen IV</v>
      </c>
      <c r="D26" s="82">
        <v>303.10000000000002</v>
      </c>
      <c r="E26" s="83"/>
      <c r="F26" s="68">
        <f t="shared" si="0"/>
        <v>303.10000000000002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303.10000000000002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>
        <v>98.4</v>
      </c>
      <c r="V26" s="85">
        <v>103.7</v>
      </c>
      <c r="W26" s="85">
        <v>101</v>
      </c>
      <c r="X26" s="89">
        <f t="shared" si="13"/>
        <v>303.10000000000002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8">
        <v>18</v>
      </c>
      <c r="B27" s="66" t="str">
        <f>'Wettkampf 1'!B27</f>
        <v>Jana Jansen</v>
      </c>
      <c r="C27" s="66" t="str">
        <f>'Wettkampf 1'!C27</f>
        <v>Esterwegen IV</v>
      </c>
      <c r="D27" s="82">
        <v>289.8</v>
      </c>
      <c r="E27" s="83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>
        <v>94.3</v>
      </c>
      <c r="V27" s="85">
        <v>98</v>
      </c>
      <c r="W27" s="85">
        <v>97.5</v>
      </c>
      <c r="X27" s="89">
        <f t="shared" si="13"/>
        <v>289.8</v>
      </c>
      <c r="Y27" s="70">
        <f t="shared" si="14"/>
        <v>1</v>
      </c>
      <c r="Z27" s="70">
        <f t="shared" si="15"/>
        <v>1</v>
      </c>
      <c r="AA27" s="71" t="str">
        <f t="shared" si="16"/>
        <v>Korrekt</v>
      </c>
    </row>
    <row r="28" spans="1:27" ht="12.9" customHeight="1" x14ac:dyDescent="0.3">
      <c r="A28" s="108">
        <v>19</v>
      </c>
      <c r="B28" s="66" t="str">
        <f>'Wettkampf 1'!B28</f>
        <v>Thea Jansen</v>
      </c>
      <c r="C28" s="66" t="str">
        <f>'Wettkampf 1'!C28</f>
        <v>Sögel I</v>
      </c>
      <c r="D28" s="82">
        <v>293.89999999999998</v>
      </c>
      <c r="E28" s="83"/>
      <c r="F28" s="68">
        <f t="shared" si="0"/>
        <v>293.89999999999998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293.89999999999998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>
        <v>98.9</v>
      </c>
      <c r="V28" s="85">
        <v>96.8</v>
      </c>
      <c r="W28" s="85">
        <v>98.2</v>
      </c>
      <c r="X28" s="89">
        <f t="shared" si="13"/>
        <v>293.89999999999998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8">
        <v>20</v>
      </c>
      <c r="B29" s="66" t="str">
        <f>'Wettkampf 1'!B29</f>
        <v>Michaela Tharner</v>
      </c>
      <c r="C29" s="66" t="str">
        <f>'Wettkampf 1'!C29</f>
        <v>Sögel I</v>
      </c>
      <c r="D29" s="82">
        <v>310.89999999999998</v>
      </c>
      <c r="E29" s="83"/>
      <c r="F29" s="68">
        <f t="shared" si="0"/>
        <v>310.89999999999998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310.89999999999998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>
        <v>103.5</v>
      </c>
      <c r="V29" s="85">
        <v>103.7</v>
      </c>
      <c r="W29" s="85">
        <v>103.7</v>
      </c>
      <c r="X29" s="89">
        <f t="shared" si="13"/>
        <v>310.89999999999998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8">
        <v>21</v>
      </c>
      <c r="B30" s="66" t="str">
        <f>'Wettkampf 1'!B30</f>
        <v>Monika Hegemann</v>
      </c>
      <c r="C30" s="66" t="str">
        <f>'Wettkampf 1'!C30</f>
        <v>Sögel I</v>
      </c>
      <c r="D30" s="82">
        <v>314.89999999999998</v>
      </c>
      <c r="E30" s="83"/>
      <c r="F30" s="68">
        <f t="shared" si="0"/>
        <v>314.89999999999998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314.89999999999998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>
        <v>105.8</v>
      </c>
      <c r="V30" s="85">
        <v>105.1</v>
      </c>
      <c r="W30" s="85">
        <v>104</v>
      </c>
      <c r="X30" s="89">
        <f t="shared" si="13"/>
        <v>314.89999999999998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8">
        <v>22</v>
      </c>
      <c r="B31" s="66" t="str">
        <f>'Wettkampf 1'!B31</f>
        <v>Irmgard Rolfes</v>
      </c>
      <c r="C31" s="66" t="str">
        <f>'Wettkampf 1'!C31</f>
        <v>Sögel I</v>
      </c>
      <c r="D31" s="82">
        <v>308.10000000000002</v>
      </c>
      <c r="E31" s="83"/>
      <c r="F31" s="68">
        <f t="shared" si="0"/>
        <v>308.10000000000002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308.10000000000002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>
        <v>103.9</v>
      </c>
      <c r="V31" s="85">
        <v>103.5</v>
      </c>
      <c r="W31" s="85">
        <v>100.7</v>
      </c>
      <c r="X31" s="89">
        <f t="shared" si="13"/>
        <v>308.10000000000002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Sögel I</v>
      </c>
      <c r="D32" s="82"/>
      <c r="E32" s="83" t="s">
        <v>37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Sögel I</v>
      </c>
      <c r="D33" s="82"/>
      <c r="E33" s="83" t="s">
        <v>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Maria Günther</v>
      </c>
      <c r="C34" s="66" t="str">
        <f>'Wettkampf 1'!C34</f>
        <v>Breddenberg I</v>
      </c>
      <c r="D34" s="82">
        <v>310.7</v>
      </c>
      <c r="E34" s="83"/>
      <c r="F34" s="68">
        <f t="shared" si="0"/>
        <v>310.7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310.7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>
        <v>103.7</v>
      </c>
      <c r="V34" s="85">
        <v>103.9</v>
      </c>
      <c r="W34" s="85">
        <v>103.1</v>
      </c>
      <c r="X34" s="89">
        <f t="shared" si="13"/>
        <v>310.70000000000005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8">
        <v>26</v>
      </c>
      <c r="B35" s="66" t="str">
        <f>'Wettkampf 1'!B35</f>
        <v>Thekla Bruns</v>
      </c>
      <c r="C35" s="66" t="str">
        <f>'Wettkampf 1'!C35</f>
        <v>Breddenberg I</v>
      </c>
      <c r="D35" s="82">
        <v>301</v>
      </c>
      <c r="E35" s="83"/>
      <c r="F35" s="68">
        <f t="shared" si="0"/>
        <v>301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301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>
        <v>99.8</v>
      </c>
      <c r="V35" s="85">
        <v>99.5</v>
      </c>
      <c r="W35" s="85">
        <v>101.7</v>
      </c>
      <c r="X35" s="89">
        <f t="shared" si="13"/>
        <v>301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8">
        <v>27</v>
      </c>
      <c r="B36" s="66" t="str">
        <f>'Wettkampf 1'!B36</f>
        <v>Anette Hanenkamp</v>
      </c>
      <c r="C36" s="66" t="str">
        <f>'Wettkampf 1'!C36</f>
        <v>Breddenberg I</v>
      </c>
      <c r="D36" s="82">
        <v>306.7</v>
      </c>
      <c r="E36" s="83"/>
      <c r="F36" s="68">
        <f t="shared" si="0"/>
        <v>306.7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306.7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>
        <v>102.5</v>
      </c>
      <c r="V36" s="85">
        <v>103.5</v>
      </c>
      <c r="W36" s="85">
        <v>100.7</v>
      </c>
      <c r="X36" s="89">
        <f t="shared" si="13"/>
        <v>306.7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8">
        <v>28</v>
      </c>
      <c r="B37" s="66" t="str">
        <f>'Wettkampf 1'!B37</f>
        <v>Leni Hanenkamp</v>
      </c>
      <c r="C37" s="66" t="str">
        <f>'Wettkampf 1'!C37</f>
        <v>Breddenberg I</v>
      </c>
      <c r="D37" s="82">
        <v>301.10000000000002</v>
      </c>
      <c r="E37" s="83" t="s">
        <v>37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Marlies Olliges</v>
      </c>
      <c r="C38" s="66" t="str">
        <f>'Wettkampf 1'!C38</f>
        <v>Breddenberg I</v>
      </c>
      <c r="D38" s="82">
        <v>308.5</v>
      </c>
      <c r="E38" s="83"/>
      <c r="F38" s="68">
        <f t="shared" si="0"/>
        <v>308.5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308.5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>
        <v>100.9</v>
      </c>
      <c r="V38" s="85">
        <v>104.3</v>
      </c>
      <c r="W38" s="85">
        <v>103.3</v>
      </c>
      <c r="X38" s="89">
        <f t="shared" si="13"/>
        <v>308.5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Breddenberg I</v>
      </c>
      <c r="D39" s="82"/>
      <c r="E39" s="83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Christiane Banedt</v>
      </c>
      <c r="C40" s="66" t="str">
        <f>'Wettkampf 1'!C40</f>
        <v>Lahn II</v>
      </c>
      <c r="D40" s="82">
        <v>314.60000000000002</v>
      </c>
      <c r="E40" s="83"/>
      <c r="F40" s="68">
        <f t="shared" si="0"/>
        <v>314.60000000000002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314.60000000000002</v>
      </c>
      <c r="R40" s="69">
        <f t="shared" si="12"/>
        <v>1</v>
      </c>
      <c r="S40" s="69"/>
      <c r="T40" s="69"/>
      <c r="U40" s="85">
        <v>105</v>
      </c>
      <c r="V40" s="85">
        <v>104.7</v>
      </c>
      <c r="W40" s="85">
        <v>104.9</v>
      </c>
      <c r="X40" s="89">
        <f t="shared" si="13"/>
        <v>314.60000000000002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8">
        <v>32</v>
      </c>
      <c r="B41" s="66" t="str">
        <f>'Wettkampf 1'!B41</f>
        <v>Claudia Flint</v>
      </c>
      <c r="C41" s="66" t="str">
        <f>'Wettkampf 1'!C41</f>
        <v>Lahn II</v>
      </c>
      <c r="D41" s="82">
        <v>311.8</v>
      </c>
      <c r="E41" s="83"/>
      <c r="F41" s="68">
        <f t="shared" si="0"/>
        <v>311.8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311.8</v>
      </c>
      <c r="R41" s="69">
        <f t="shared" si="12"/>
        <v>1</v>
      </c>
      <c r="S41" s="69"/>
      <c r="T41" s="69"/>
      <c r="U41" s="85">
        <v>102</v>
      </c>
      <c r="V41" s="85">
        <v>105.3</v>
      </c>
      <c r="W41" s="85">
        <v>104.5</v>
      </c>
      <c r="X41" s="89">
        <f t="shared" si="13"/>
        <v>311.8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8">
        <v>33</v>
      </c>
      <c r="B42" s="66" t="str">
        <f>'Wettkampf 1'!B42</f>
        <v>Maria Rawe</v>
      </c>
      <c r="C42" s="66" t="str">
        <f>'Wettkampf 1'!C42</f>
        <v>Lahn II</v>
      </c>
      <c r="D42" s="82">
        <v>309.8</v>
      </c>
      <c r="E42" s="83"/>
      <c r="F42" s="68">
        <f t="shared" si="0"/>
        <v>309.8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309.8</v>
      </c>
      <c r="R42" s="69">
        <f t="shared" si="12"/>
        <v>1</v>
      </c>
      <c r="S42" s="69"/>
      <c r="T42" s="69"/>
      <c r="U42" s="85">
        <v>102</v>
      </c>
      <c r="V42" s="85">
        <v>103.2</v>
      </c>
      <c r="W42" s="85">
        <v>104.6</v>
      </c>
      <c r="X42" s="89">
        <f t="shared" si="13"/>
        <v>309.79999999999995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8">
        <v>34</v>
      </c>
      <c r="B43" s="66" t="str">
        <f>'Wettkampf 1'!B43</f>
        <v>Beate Menke</v>
      </c>
      <c r="C43" s="66" t="str">
        <f>'Wettkampf 1'!C43</f>
        <v>Lahn II</v>
      </c>
      <c r="D43" s="82">
        <v>312.7</v>
      </c>
      <c r="E43" s="83"/>
      <c r="F43" s="68">
        <f t="shared" si="0"/>
        <v>312.7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312.7</v>
      </c>
      <c r="R43" s="69">
        <f t="shared" si="12"/>
        <v>1</v>
      </c>
      <c r="S43" s="69"/>
      <c r="T43" s="69"/>
      <c r="U43" s="85">
        <v>104.2</v>
      </c>
      <c r="V43" s="85">
        <v>104.2</v>
      </c>
      <c r="W43" s="85">
        <v>104.3</v>
      </c>
      <c r="X43" s="89">
        <f t="shared" si="13"/>
        <v>312.7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Lahn II</v>
      </c>
      <c r="D44" s="82"/>
      <c r="E44" s="83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Lahn II</v>
      </c>
      <c r="D45" s="82"/>
      <c r="E45" s="83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929.80000000000007</v>
      </c>
      <c r="H46" s="69">
        <f>SUM(H10:H45)</f>
        <v>4</v>
      </c>
      <c r="I46" s="69">
        <f>LARGE(I10:I45,1)+LARGE(I10:I45,2)+LARGE(I10:I45,3)</f>
        <v>928</v>
      </c>
      <c r="J46" s="69">
        <f>SUM(J10:J45)</f>
        <v>4</v>
      </c>
      <c r="K46" s="69">
        <f>LARGE(K10:K45,1)+LARGE(K10:K45,2)+LARGE(K10:K45,3)</f>
        <v>926.50000000000011</v>
      </c>
      <c r="L46" s="69">
        <f>SUM(L10:L45)</f>
        <v>4</v>
      </c>
      <c r="M46" s="69">
        <f>LARGE(M10:M45,1)+LARGE(M10:M45,2)+LARGE(M10:M45,3)</f>
        <v>933.9</v>
      </c>
      <c r="N46" s="69">
        <f>SUM(N10:N45)</f>
        <v>4</v>
      </c>
      <c r="O46" s="69">
        <f>LARGE(O10:O45,1)+LARGE(O10:O45,2)+LARGE(O10:O45,3)</f>
        <v>925.90000000000009</v>
      </c>
      <c r="P46" s="69">
        <f>SUM(P10:P45)</f>
        <v>4</v>
      </c>
      <c r="Q46" s="69">
        <f>LARGE(Q10:Q45,1)+LARGE(Q10:Q45,2)+LARGE(Q10:Q45,3)</f>
        <v>939.09999999999991</v>
      </c>
      <c r="R46" s="69">
        <f>SUM(R10:S45)</f>
        <v>4</v>
      </c>
    </row>
    <row r="47" spans="1:27" x14ac:dyDescent="0.3">
      <c r="C47" s="69" t="s">
        <v>66</v>
      </c>
    </row>
  </sheetData>
  <sheetProtection algorithmName="SHA-512" hashValue="OZEUePxsiVAnmQ9K6zMcfHtgPF0vPcrpsFCbTftGS1WIqLdj8U3EuObkyjfA33+1ksOy93820GLiG7kYTE+7hA==" saltValue="HRBG0oag54PE74U6Ny3ejg==" spinCount="100000" sheet="1" objects="1" scenarios="1"/>
  <protectedRanges>
    <protectedRange sqref="W7" name="Bereich6_2"/>
    <protectedRange sqref="W5:X6" name="Bereich5_2"/>
    <protectedRange sqref="U10:W39" name="Bereich2_1"/>
    <protectedRange sqref="U40:W45" name="Bereich2_2_1"/>
    <protectedRange sqref="D10:E39" name="Bereich1_3"/>
    <protectedRange sqref="D40:E45" name="Bereich1_2_2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32A02A7-A4F4-4C5E-B274-0D620A0C3ED1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53</v>
      </c>
      <c r="C1" s="65"/>
      <c r="D1" s="73" t="s">
        <v>8</v>
      </c>
      <c r="V1" s="109" t="s">
        <v>51</v>
      </c>
      <c r="W1" s="187" t="str">
        <f>Übersicht!M4</f>
        <v>Breddenberg</v>
      </c>
      <c r="X1" s="187"/>
    </row>
    <row r="2" spans="1:27" x14ac:dyDescent="0.3">
      <c r="A2" s="108">
        <v>1</v>
      </c>
      <c r="B2" s="64" t="str">
        <f>'Wettkampf 1'!B2</f>
        <v>Börgerwald I</v>
      </c>
      <c r="C2" s="72"/>
      <c r="D2" s="73">
        <f>G46</f>
        <v>923.59999999999991</v>
      </c>
      <c r="E2" s="112" t="str">
        <f>IF(H46&gt;4,"Es sind zu viele Schützen in Wertung!"," ")</f>
        <v xml:space="preserve"> </v>
      </c>
      <c r="V2" s="109" t="s">
        <v>35</v>
      </c>
      <c r="W2" s="188" t="str">
        <f>Übersicht!M3</f>
        <v>29.01.</v>
      </c>
      <c r="X2" s="187"/>
    </row>
    <row r="3" spans="1:27" x14ac:dyDescent="0.3">
      <c r="A3" s="108">
        <v>2</v>
      </c>
      <c r="B3" s="64" t="str">
        <f>'Wettkampf 1'!B3</f>
        <v>Breddenberg II</v>
      </c>
      <c r="C3" s="72"/>
      <c r="D3" s="73">
        <f>I46</f>
        <v>930.5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Esterwegen IV</v>
      </c>
      <c r="C4" s="72"/>
      <c r="D4" s="73">
        <f>K46</f>
        <v>927.2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7" x14ac:dyDescent="0.3">
      <c r="A5" s="108">
        <v>4</v>
      </c>
      <c r="B5" s="64" t="str">
        <f>'Wettkampf 1'!B5</f>
        <v>Sögel I</v>
      </c>
      <c r="C5" s="72"/>
      <c r="D5" s="73">
        <f>M46</f>
        <v>931.4</v>
      </c>
      <c r="E5" s="112" t="str">
        <f>IF(N46&gt;4,"Es sind zu viele Schützen in Wertung!"," ")</f>
        <v xml:space="preserve"> </v>
      </c>
      <c r="U5" s="76"/>
      <c r="V5" s="109" t="s">
        <v>50</v>
      </c>
      <c r="W5" s="192" t="s">
        <v>97</v>
      </c>
      <c r="X5" s="193"/>
      <c r="Y5" s="76"/>
    </row>
    <row r="6" spans="1:27" x14ac:dyDescent="0.3">
      <c r="A6" s="108">
        <v>5</v>
      </c>
      <c r="B6" s="64" t="str">
        <f>'Wettkampf 1'!B6</f>
        <v>Breddenberg I</v>
      </c>
      <c r="C6" s="72"/>
      <c r="D6" s="73">
        <f>O46</f>
        <v>924.3</v>
      </c>
      <c r="E6" s="112" t="str">
        <f>IF(P46&gt;4,"Es sind zu viele Schützen in Wertung!"," ")</f>
        <v xml:space="preserve"> </v>
      </c>
      <c r="U6" s="76"/>
      <c r="V6" s="109" t="s">
        <v>49</v>
      </c>
      <c r="W6" s="191"/>
      <c r="X6" s="191"/>
      <c r="Y6" s="76"/>
    </row>
    <row r="7" spans="1:27" x14ac:dyDescent="0.3">
      <c r="A7" s="108">
        <v>6</v>
      </c>
      <c r="B7" s="64" t="str">
        <f>'Wettkampf 1'!B7</f>
        <v>Lahn II</v>
      </c>
      <c r="C7" s="72"/>
      <c r="D7" s="73">
        <f>Q46</f>
        <v>939.99999999999989</v>
      </c>
      <c r="E7" s="112" t="str">
        <f>IF(R46&gt;4,"Es sind zu viele Schützen in Wertung!"," ")</f>
        <v xml:space="preserve"> </v>
      </c>
      <c r="U7" s="76"/>
      <c r="V7" s="109" t="s">
        <v>58</v>
      </c>
      <c r="W7" s="194" t="s">
        <v>97</v>
      </c>
      <c r="X7" s="195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79" t="s">
        <v>36</v>
      </c>
      <c r="V9" s="180"/>
      <c r="W9" s="180"/>
      <c r="X9" s="181"/>
    </row>
    <row r="10" spans="1:27" ht="12.9" customHeight="1" x14ac:dyDescent="0.3">
      <c r="A10" s="108">
        <v>1</v>
      </c>
      <c r="B10" s="66" t="str">
        <f>'Wettkampf 1'!B10</f>
        <v>Katrin Sievers</v>
      </c>
      <c r="C10" s="66" t="str">
        <f>'Wettkampf 1'!C10</f>
        <v>Börgerwald I</v>
      </c>
      <c r="D10" s="154">
        <v>310.7</v>
      </c>
      <c r="E10" s="155"/>
      <c r="F10" s="68">
        <f>IF(E10="x","0",D10)</f>
        <v>310.7</v>
      </c>
      <c r="G10" s="69">
        <f>IF(C10=$B$2,F10,0)</f>
        <v>310.7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56">
        <v>103.7</v>
      </c>
      <c r="V10" s="156">
        <v>104.2</v>
      </c>
      <c r="W10" s="156">
        <v>102.8</v>
      </c>
      <c r="X10" s="88">
        <f>U10+V10+W10</f>
        <v>310.7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8">
        <v>2</v>
      </c>
      <c r="B11" s="66" t="str">
        <f>'Wettkampf 1'!B11</f>
        <v>Anette Sievers</v>
      </c>
      <c r="C11" s="66" t="str">
        <f>'Wettkampf 1'!C11</f>
        <v>Börgerwald I</v>
      </c>
      <c r="D11" s="154">
        <v>306.60000000000002</v>
      </c>
      <c r="E11" s="155"/>
      <c r="F11" s="68">
        <f t="shared" ref="F11:F45" si="0">IF(E11="x","0",D11)</f>
        <v>306.60000000000002</v>
      </c>
      <c r="G11" s="69">
        <f t="shared" ref="G11:G45" si="1">IF(C11=$B$2,F11,0)</f>
        <v>306.60000000000002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7">
        <v>101.8</v>
      </c>
      <c r="V11" s="157">
        <v>102.4</v>
      </c>
      <c r="W11" s="157">
        <v>102.4</v>
      </c>
      <c r="X11" s="89">
        <f t="shared" ref="X11:X45" si="13">U11+V11+W11</f>
        <v>306.60000000000002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8">
        <v>3</v>
      </c>
      <c r="B12" s="66" t="str">
        <f>'Wettkampf 1'!B12</f>
        <v>Beate Grote</v>
      </c>
      <c r="C12" s="66" t="str">
        <f>'Wettkampf 1'!C12</f>
        <v>Börgerwald I</v>
      </c>
      <c r="D12" s="154">
        <v>301.7</v>
      </c>
      <c r="E12" s="155"/>
      <c r="F12" s="68">
        <f t="shared" si="0"/>
        <v>301.7</v>
      </c>
      <c r="G12" s="69">
        <f t="shared" si="1"/>
        <v>301.7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7">
        <v>101.8</v>
      </c>
      <c r="V12" s="157">
        <v>99.2</v>
      </c>
      <c r="W12" s="157">
        <v>100.7</v>
      </c>
      <c r="X12" s="89">
        <f t="shared" si="13"/>
        <v>301.7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8">
        <v>4</v>
      </c>
      <c r="B13" s="66" t="str">
        <f>'Wettkampf 1'!B13</f>
        <v>Tanja Rensen</v>
      </c>
      <c r="C13" s="66" t="str">
        <f>'Wettkampf 1'!C13</f>
        <v>Börgerwald I</v>
      </c>
      <c r="D13" s="154"/>
      <c r="E13" s="155" t="s">
        <v>37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7"/>
      <c r="V13" s="157"/>
      <c r="W13" s="157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Marina Walker</v>
      </c>
      <c r="C14" s="66" t="str">
        <f>'Wettkampf 1'!C14</f>
        <v>Börgerwald I</v>
      </c>
      <c r="D14" s="154">
        <v>306.3</v>
      </c>
      <c r="E14" s="155"/>
      <c r="F14" s="68">
        <f t="shared" si="0"/>
        <v>306.3</v>
      </c>
      <c r="G14" s="69">
        <f t="shared" si="1"/>
        <v>306.3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7">
        <v>102.3</v>
      </c>
      <c r="V14" s="157">
        <v>101.4</v>
      </c>
      <c r="W14" s="157">
        <v>102.6</v>
      </c>
      <c r="X14" s="89">
        <f t="shared" si="13"/>
        <v>306.29999999999995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Börgerwald I</v>
      </c>
      <c r="D15" s="154"/>
      <c r="E15" s="155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7"/>
      <c r="V15" s="157"/>
      <c r="W15" s="157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Annette Landmann</v>
      </c>
      <c r="C16" s="66" t="str">
        <f>'Wettkampf 1'!C16</f>
        <v>Breddenberg II</v>
      </c>
      <c r="D16" s="154"/>
      <c r="E16" s="155" t="s">
        <v>37</v>
      </c>
      <c r="F16" s="68" t="str">
        <f t="shared" si="0"/>
        <v>0</v>
      </c>
      <c r="G16" s="69">
        <f t="shared" si="1"/>
        <v>0</v>
      </c>
      <c r="H16" s="69">
        <f t="shared" si="2"/>
        <v>0</v>
      </c>
      <c r="I16" s="69" t="str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7"/>
      <c r="V16" s="157"/>
      <c r="W16" s="157"/>
      <c r="X16" s="89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Tanja Stindt</v>
      </c>
      <c r="C17" s="66" t="str">
        <f>'Wettkampf 1'!C17</f>
        <v>Breddenberg II</v>
      </c>
      <c r="D17" s="154">
        <v>312.2</v>
      </c>
      <c r="E17" s="155"/>
      <c r="F17" s="68">
        <f t="shared" si="0"/>
        <v>312.2</v>
      </c>
      <c r="G17" s="69">
        <f t="shared" si="1"/>
        <v>0</v>
      </c>
      <c r="H17" s="69">
        <f t="shared" si="2"/>
        <v>0</v>
      </c>
      <c r="I17" s="69">
        <f t="shared" si="3"/>
        <v>312.2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7">
        <v>105</v>
      </c>
      <c r="V17" s="157">
        <v>102.4</v>
      </c>
      <c r="W17" s="157">
        <v>104.8</v>
      </c>
      <c r="X17" s="89">
        <f t="shared" si="13"/>
        <v>312.2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8">
        <v>9</v>
      </c>
      <c r="B18" s="66" t="str">
        <f>'Wettkampf 1'!B18</f>
        <v>Irene Jansen</v>
      </c>
      <c r="C18" s="66" t="str">
        <f>'Wettkampf 1'!C18</f>
        <v>Breddenberg II</v>
      </c>
      <c r="D18" s="154">
        <v>309.5</v>
      </c>
      <c r="E18" s="155"/>
      <c r="F18" s="68">
        <f t="shared" si="0"/>
        <v>309.5</v>
      </c>
      <c r="G18" s="69">
        <f t="shared" si="1"/>
        <v>0</v>
      </c>
      <c r="H18" s="69">
        <f t="shared" si="2"/>
        <v>0</v>
      </c>
      <c r="I18" s="69">
        <f t="shared" si="3"/>
        <v>309.5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7">
        <v>102.3</v>
      </c>
      <c r="V18" s="157">
        <v>103.9</v>
      </c>
      <c r="W18" s="157">
        <v>103.3</v>
      </c>
      <c r="X18" s="89">
        <f t="shared" si="13"/>
        <v>309.5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8">
        <v>10</v>
      </c>
      <c r="B19" s="66" t="str">
        <f>'Wettkampf 1'!B19</f>
        <v>Kerstin Thien</v>
      </c>
      <c r="C19" s="66" t="str">
        <f>'Wettkampf 1'!C19</f>
        <v>Breddenberg II</v>
      </c>
      <c r="D19" s="154">
        <v>308.8</v>
      </c>
      <c r="E19" s="155"/>
      <c r="F19" s="68">
        <f t="shared" si="0"/>
        <v>308.8</v>
      </c>
      <c r="G19" s="69">
        <f t="shared" si="1"/>
        <v>0</v>
      </c>
      <c r="H19" s="69">
        <f t="shared" si="2"/>
        <v>0</v>
      </c>
      <c r="I19" s="69">
        <f t="shared" si="3"/>
        <v>308.8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7">
        <v>103.4</v>
      </c>
      <c r="V19" s="157">
        <v>102.7</v>
      </c>
      <c r="W19" s="157">
        <v>102.7</v>
      </c>
      <c r="X19" s="89">
        <f t="shared" si="13"/>
        <v>308.8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8">
        <v>11</v>
      </c>
      <c r="B20" s="66" t="str">
        <f>'Wettkampf 1'!B20</f>
        <v>Ulla Markus</v>
      </c>
      <c r="C20" s="66" t="str">
        <f>'Wettkampf 1'!C20</f>
        <v>Breddenberg II</v>
      </c>
      <c r="D20" s="154">
        <v>305.7</v>
      </c>
      <c r="E20" s="155" t="s">
        <v>37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7">
        <v>99.9</v>
      </c>
      <c r="V20" s="157">
        <v>103</v>
      </c>
      <c r="W20" s="157">
        <v>102.8</v>
      </c>
      <c r="X20" s="89">
        <f t="shared" si="13"/>
        <v>305.7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Breddenberg II</v>
      </c>
      <c r="D21" s="154"/>
      <c r="E21" s="155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7"/>
      <c r="V21" s="157"/>
      <c r="W21" s="157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Johanna Kassens</v>
      </c>
      <c r="C22" s="66" t="str">
        <f>'Wettkampf 1'!C22</f>
        <v>Esterwegen IV</v>
      </c>
      <c r="D22" s="154">
        <v>305.10000000000002</v>
      </c>
      <c r="E22" s="155"/>
      <c r="F22" s="68">
        <f t="shared" si="0"/>
        <v>305.10000000000002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305.10000000000002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7">
        <v>100.6</v>
      </c>
      <c r="V22" s="157">
        <v>103.8</v>
      </c>
      <c r="W22" s="157">
        <v>100.7</v>
      </c>
      <c r="X22" s="89">
        <f t="shared" si="13"/>
        <v>305.09999999999997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8">
        <v>14</v>
      </c>
      <c r="B23" s="66" t="str">
        <f>'Wettkampf 1'!B23</f>
        <v>Marianne Lindemann</v>
      </c>
      <c r="C23" s="66" t="str">
        <f>'Wettkampf 1'!C23</f>
        <v>Esterwegen IV</v>
      </c>
      <c r="D23" s="154">
        <v>312</v>
      </c>
      <c r="E23" s="155"/>
      <c r="F23" s="68">
        <f t="shared" si="0"/>
        <v>312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7">
        <v>102.7</v>
      </c>
      <c r="V23" s="157">
        <v>104.7</v>
      </c>
      <c r="W23" s="157">
        <v>104.6</v>
      </c>
      <c r="X23" s="89">
        <f t="shared" si="13"/>
        <v>312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8">
        <v>15</v>
      </c>
      <c r="B24" s="66" t="str">
        <f>'Wettkampf 1'!B24</f>
        <v>Anke Rave</v>
      </c>
      <c r="C24" s="66" t="str">
        <f>'Wettkampf 1'!C24</f>
        <v>Esterwegen IV</v>
      </c>
      <c r="D24" s="154">
        <v>310.10000000000002</v>
      </c>
      <c r="E24" s="155"/>
      <c r="F24" s="68">
        <f t="shared" si="0"/>
        <v>310.10000000000002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310.10000000000002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7">
        <v>101.4</v>
      </c>
      <c r="V24" s="157">
        <v>104.4</v>
      </c>
      <c r="W24" s="157">
        <v>104.3</v>
      </c>
      <c r="X24" s="89">
        <f t="shared" si="13"/>
        <v>310.10000000000002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8">
        <v>16</v>
      </c>
      <c r="B25" s="66" t="str">
        <f>'Wettkampf 1'!B25</f>
        <v>Sarah Lindemann</v>
      </c>
      <c r="C25" s="66" t="str">
        <f>'Wettkampf 1'!C25</f>
        <v>Esterwegen IV</v>
      </c>
      <c r="D25" s="154"/>
      <c r="E25" s="155" t="s">
        <v>37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7"/>
      <c r="V25" s="157"/>
      <c r="W25" s="157"/>
      <c r="X25" s="89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Karin Ortmann</v>
      </c>
      <c r="C26" s="66" t="str">
        <f>'Wettkampf 1'!C26</f>
        <v>Esterwegen IV</v>
      </c>
      <c r="D26" s="154">
        <v>296.39999999999998</v>
      </c>
      <c r="E26" s="155"/>
      <c r="F26" s="68">
        <f t="shared" si="0"/>
        <v>296.39999999999998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296.39999999999998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7">
        <v>96.4</v>
      </c>
      <c r="V26" s="157">
        <v>100.4</v>
      </c>
      <c r="W26" s="157">
        <v>99.6</v>
      </c>
      <c r="X26" s="89">
        <f t="shared" si="13"/>
        <v>296.39999999999998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8">
        <v>18</v>
      </c>
      <c r="B27" s="66" t="str">
        <f>'Wettkampf 1'!B27</f>
        <v>Jana Jansen</v>
      </c>
      <c r="C27" s="66" t="str">
        <f>'Wettkampf 1'!C27</f>
        <v>Esterwegen IV</v>
      </c>
      <c r="D27" s="154"/>
      <c r="E27" s="155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7"/>
      <c r="V27" s="157"/>
      <c r="W27" s="157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Thea Jansen</v>
      </c>
      <c r="C28" s="66" t="str">
        <f>'Wettkampf 1'!C28</f>
        <v>Sögel I</v>
      </c>
      <c r="D28" s="154">
        <v>309.7</v>
      </c>
      <c r="E28" s="155"/>
      <c r="F28" s="68">
        <f t="shared" si="0"/>
        <v>309.7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309.7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7">
        <v>104.5</v>
      </c>
      <c r="V28" s="157">
        <v>102.6</v>
      </c>
      <c r="W28" s="157">
        <v>102.6</v>
      </c>
      <c r="X28" s="89">
        <f t="shared" si="13"/>
        <v>309.7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8">
        <v>20</v>
      </c>
      <c r="B29" s="66" t="str">
        <f>'Wettkampf 1'!B29</f>
        <v>Michaela Tharner</v>
      </c>
      <c r="C29" s="66" t="str">
        <f>'Wettkampf 1'!C29</f>
        <v>Sögel I</v>
      </c>
      <c r="D29" s="154">
        <v>305.7</v>
      </c>
      <c r="E29" s="155"/>
      <c r="F29" s="68">
        <f t="shared" si="0"/>
        <v>305.7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305.7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7">
        <v>102.2</v>
      </c>
      <c r="V29" s="157">
        <v>101.6</v>
      </c>
      <c r="W29" s="157">
        <v>101.9</v>
      </c>
      <c r="X29" s="89">
        <f t="shared" si="13"/>
        <v>305.70000000000005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8">
        <v>21</v>
      </c>
      <c r="B30" s="66" t="str">
        <f>'Wettkampf 1'!B30</f>
        <v>Monika Hegemann</v>
      </c>
      <c r="C30" s="66" t="str">
        <f>'Wettkampf 1'!C30</f>
        <v>Sögel I</v>
      </c>
      <c r="D30" s="154">
        <v>314.8</v>
      </c>
      <c r="E30" s="155"/>
      <c r="F30" s="68">
        <f t="shared" si="0"/>
        <v>314.8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314.8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57">
        <v>104.1</v>
      </c>
      <c r="V30" s="157">
        <v>104.7</v>
      </c>
      <c r="W30" s="157">
        <v>106</v>
      </c>
      <c r="X30" s="89">
        <f t="shared" si="13"/>
        <v>314.8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8">
        <v>22</v>
      </c>
      <c r="B31" s="66" t="str">
        <f>'Wettkampf 1'!B31</f>
        <v>Irmgard Rolfes</v>
      </c>
      <c r="C31" s="66" t="str">
        <f>'Wettkampf 1'!C31</f>
        <v>Sögel I</v>
      </c>
      <c r="D31" s="154">
        <v>306.89999999999998</v>
      </c>
      <c r="E31" s="155"/>
      <c r="F31" s="68">
        <f t="shared" si="0"/>
        <v>306.89999999999998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306.89999999999998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57">
        <v>102.8</v>
      </c>
      <c r="V31" s="157">
        <v>101.8</v>
      </c>
      <c r="W31" s="157">
        <v>102.3</v>
      </c>
      <c r="X31" s="89">
        <f t="shared" si="13"/>
        <v>306.89999999999998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Sögel I</v>
      </c>
      <c r="D32" s="154"/>
      <c r="E32" s="155" t="s">
        <v>37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57"/>
      <c r="V32" s="157"/>
      <c r="W32" s="157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Sögel I</v>
      </c>
      <c r="D33" s="154"/>
      <c r="E33" s="155" t="s">
        <v>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57"/>
      <c r="V33" s="157"/>
      <c r="W33" s="157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Maria Günther</v>
      </c>
      <c r="C34" s="66" t="str">
        <f>'Wettkampf 1'!C34</f>
        <v>Breddenberg I</v>
      </c>
      <c r="D34" s="154">
        <v>305.89999999999998</v>
      </c>
      <c r="E34" s="155"/>
      <c r="F34" s="68">
        <f t="shared" si="0"/>
        <v>305.89999999999998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305.89999999999998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57">
        <v>102.7</v>
      </c>
      <c r="V34" s="157">
        <v>101</v>
      </c>
      <c r="W34" s="157">
        <v>102.2</v>
      </c>
      <c r="X34" s="89">
        <f t="shared" si="13"/>
        <v>305.89999999999998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8">
        <v>26</v>
      </c>
      <c r="B35" s="66" t="str">
        <f>'Wettkampf 1'!B35</f>
        <v>Thekla Bruns</v>
      </c>
      <c r="C35" s="66" t="str">
        <f>'Wettkampf 1'!C35</f>
        <v>Breddenberg I</v>
      </c>
      <c r="D35" s="154">
        <v>301.60000000000002</v>
      </c>
      <c r="E35" s="155"/>
      <c r="F35" s="68">
        <f t="shared" si="0"/>
        <v>301.60000000000002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301.60000000000002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57">
        <v>99</v>
      </c>
      <c r="V35" s="157">
        <v>100</v>
      </c>
      <c r="W35" s="157">
        <v>102.6</v>
      </c>
      <c r="X35" s="89">
        <f t="shared" si="13"/>
        <v>301.60000000000002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8">
        <v>27</v>
      </c>
      <c r="B36" s="66" t="str">
        <f>'Wettkampf 1'!B36</f>
        <v>Anette Hanenkamp</v>
      </c>
      <c r="C36" s="66" t="str">
        <f>'Wettkampf 1'!C36</f>
        <v>Breddenberg I</v>
      </c>
      <c r="D36" s="154">
        <v>307.39999999999998</v>
      </c>
      <c r="E36" s="155"/>
      <c r="F36" s="68">
        <f t="shared" si="0"/>
        <v>307.39999999999998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307.39999999999998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57">
        <v>103.5</v>
      </c>
      <c r="V36" s="157">
        <v>103.2</v>
      </c>
      <c r="W36" s="157">
        <v>100.7</v>
      </c>
      <c r="X36" s="89">
        <f t="shared" si="13"/>
        <v>307.39999999999998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8">
        <v>28</v>
      </c>
      <c r="B37" s="66" t="str">
        <f>'Wettkampf 1'!B37</f>
        <v>Leni Hanenkamp</v>
      </c>
      <c r="C37" s="66" t="str">
        <f>'Wettkampf 1'!C37</f>
        <v>Breddenberg I</v>
      </c>
      <c r="D37" s="154">
        <v>303.39999999999998</v>
      </c>
      <c r="E37" s="155" t="s">
        <v>37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157">
        <v>101.5</v>
      </c>
      <c r="V37" s="157">
        <v>101.3</v>
      </c>
      <c r="W37" s="157">
        <v>100.6</v>
      </c>
      <c r="X37" s="89">
        <f t="shared" si="13"/>
        <v>303.39999999999998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8">
        <v>29</v>
      </c>
      <c r="B38" s="66" t="str">
        <f>'Wettkampf 1'!B38</f>
        <v>Marlies Olliges</v>
      </c>
      <c r="C38" s="66" t="str">
        <f>'Wettkampf 1'!C38</f>
        <v>Breddenberg I</v>
      </c>
      <c r="D38" s="154">
        <v>311</v>
      </c>
      <c r="E38" s="155"/>
      <c r="F38" s="68">
        <f t="shared" si="0"/>
        <v>311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311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157">
        <v>103.7</v>
      </c>
      <c r="V38" s="157">
        <v>103.9</v>
      </c>
      <c r="W38" s="157">
        <v>103.4</v>
      </c>
      <c r="X38" s="89">
        <f t="shared" si="13"/>
        <v>311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Breddenberg I</v>
      </c>
      <c r="D39" s="154"/>
      <c r="E39" s="155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57"/>
      <c r="V39" s="157"/>
      <c r="W39" s="157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Christiane Banedt</v>
      </c>
      <c r="C40" s="66" t="str">
        <f>'Wettkampf 1'!C40</f>
        <v>Lahn II</v>
      </c>
      <c r="D40" s="154">
        <v>312.89999999999998</v>
      </c>
      <c r="E40" s="155"/>
      <c r="F40" s="68">
        <f t="shared" si="0"/>
        <v>312.89999999999998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312.89999999999998</v>
      </c>
      <c r="R40" s="69">
        <f t="shared" si="12"/>
        <v>1</v>
      </c>
      <c r="S40" s="69"/>
      <c r="T40" s="69"/>
      <c r="U40" s="157">
        <v>104.3</v>
      </c>
      <c r="V40" s="157">
        <v>103.8</v>
      </c>
      <c r="W40" s="157">
        <v>104.8</v>
      </c>
      <c r="X40" s="89">
        <f t="shared" si="13"/>
        <v>312.89999999999998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8">
        <v>32</v>
      </c>
      <c r="B41" s="66" t="str">
        <f>'Wettkampf 1'!B41</f>
        <v>Claudia Flint</v>
      </c>
      <c r="C41" s="66" t="str">
        <f>'Wettkampf 1'!C41</f>
        <v>Lahn II</v>
      </c>
      <c r="D41" s="154">
        <v>313.7</v>
      </c>
      <c r="E41" s="155"/>
      <c r="F41" s="68">
        <f t="shared" si="0"/>
        <v>313.7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313.7</v>
      </c>
      <c r="R41" s="69">
        <f t="shared" si="12"/>
        <v>1</v>
      </c>
      <c r="S41" s="69"/>
      <c r="T41" s="69"/>
      <c r="U41" s="157">
        <v>105.1</v>
      </c>
      <c r="V41" s="157">
        <v>103.8</v>
      </c>
      <c r="W41" s="157">
        <v>104.8</v>
      </c>
      <c r="X41" s="89">
        <f t="shared" si="13"/>
        <v>313.7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8">
        <v>33</v>
      </c>
      <c r="B42" s="66" t="str">
        <f>'Wettkampf 1'!B42</f>
        <v>Maria Rawe</v>
      </c>
      <c r="C42" s="66" t="str">
        <f>'Wettkampf 1'!C42</f>
        <v>Lahn II</v>
      </c>
      <c r="D42" s="154">
        <v>309.3</v>
      </c>
      <c r="E42" s="155"/>
      <c r="F42" s="68">
        <f t="shared" si="0"/>
        <v>309.3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309.3</v>
      </c>
      <c r="R42" s="69">
        <f t="shared" si="12"/>
        <v>1</v>
      </c>
      <c r="S42" s="69"/>
      <c r="T42" s="69"/>
      <c r="U42" s="157">
        <v>103.9</v>
      </c>
      <c r="V42" s="157">
        <v>102.5</v>
      </c>
      <c r="W42" s="157">
        <v>102.9</v>
      </c>
      <c r="X42" s="89">
        <f t="shared" si="13"/>
        <v>309.3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8">
        <v>34</v>
      </c>
      <c r="B43" s="66" t="str">
        <f>'Wettkampf 1'!B43</f>
        <v>Beate Menke</v>
      </c>
      <c r="C43" s="66" t="str">
        <f>'Wettkampf 1'!C43</f>
        <v>Lahn II</v>
      </c>
      <c r="D43" s="154">
        <v>313.39999999999998</v>
      </c>
      <c r="E43" s="155"/>
      <c r="F43" s="68">
        <f t="shared" si="0"/>
        <v>313.39999999999998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313.39999999999998</v>
      </c>
      <c r="R43" s="69">
        <f t="shared" si="12"/>
        <v>1</v>
      </c>
      <c r="S43" s="69"/>
      <c r="T43" s="69"/>
      <c r="U43" s="157">
        <v>103.7</v>
      </c>
      <c r="V43" s="157">
        <v>104.6</v>
      </c>
      <c r="W43" s="157">
        <v>105.1</v>
      </c>
      <c r="X43" s="89">
        <f t="shared" si="13"/>
        <v>313.39999999999998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Lahn II</v>
      </c>
      <c r="D44" s="154"/>
      <c r="E44" s="155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57"/>
      <c r="V44" s="157"/>
      <c r="W44" s="157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Lahn II</v>
      </c>
      <c r="D45" s="154"/>
      <c r="E45" s="155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57"/>
      <c r="V45" s="157"/>
      <c r="W45" s="157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923.59999999999991</v>
      </c>
      <c r="H46" s="69">
        <f>SUM(H10:H45)</f>
        <v>4</v>
      </c>
      <c r="I46" s="69">
        <f>LARGE(I10:I45,1)+LARGE(I10:I45,2)+LARGE(I10:I45,3)</f>
        <v>930.5</v>
      </c>
      <c r="J46" s="69">
        <f>SUM(J10:J45)</f>
        <v>3</v>
      </c>
      <c r="K46" s="69">
        <f>LARGE(K10:K45,1)+LARGE(K10:K45,2)+LARGE(K10:K45,3)</f>
        <v>927.2</v>
      </c>
      <c r="L46" s="69">
        <f>SUM(L10:L45)</f>
        <v>4</v>
      </c>
      <c r="M46" s="69">
        <f>LARGE(M10:M45,1)+LARGE(M10:M45,2)+LARGE(M10:M45,3)</f>
        <v>931.4</v>
      </c>
      <c r="N46" s="69">
        <f>SUM(N10:N45)</f>
        <v>4</v>
      </c>
      <c r="O46" s="69">
        <f>LARGE(O10:O45,1)+LARGE(O10:O45,2)+LARGE(O10:O45,3)</f>
        <v>924.3</v>
      </c>
      <c r="P46" s="69">
        <f>SUM(P10:P45)</f>
        <v>4</v>
      </c>
      <c r="Q46" s="69">
        <f>LARGE(Q10:Q45,1)+LARGE(Q10:Q45,2)+LARGE(Q10:Q45,3)</f>
        <v>939.99999999999989</v>
      </c>
      <c r="R46" s="69">
        <f>SUM(R10:S45)</f>
        <v>4</v>
      </c>
    </row>
    <row r="47" spans="1:27" x14ac:dyDescent="0.3">
      <c r="C47" s="69" t="s">
        <v>66</v>
      </c>
    </row>
  </sheetData>
  <sheetProtection algorithmName="SHA-512" hashValue="XcTGu9PDCAlN1dDIowWx2YyrlEThT0ghihGETeHci65daXV8/LKTGFfDINpYvo1y/7lg3TNk1ugaE9fjmAbVwQ==" saltValue="4s1heu6kHjCzUl5LwyCKMA==" spinCount="100000" sheet="1" objects="1" scenarios="1"/>
  <protectedRanges>
    <protectedRange sqref="U10:W39" name="Bereich2"/>
    <protectedRange sqref="D10:E39" name="Bereich1"/>
    <protectedRange sqref="U40:W45" name="Bereich2_1"/>
    <protectedRange sqref="D40:E45" name="Bereich1_1"/>
    <protectedRange sqref="W7" name="Bereich6_1"/>
    <protectedRange sqref="W5:X6" name="Bereich5_1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2023-03-26T18:29:34Z</cp:lastPrinted>
  <dcterms:created xsi:type="dcterms:W3CDTF">2010-11-23T11:44:38Z</dcterms:created>
  <dcterms:modified xsi:type="dcterms:W3CDTF">2023-03-26T18:29:42Z</dcterms:modified>
</cp:coreProperties>
</file>