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 codeName="{00000000-0000-0000-0000-000000000000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WK 22-23\"/>
    </mc:Choice>
  </mc:AlternateContent>
  <xr:revisionPtr revIDLastSave="0" documentId="13_ncr:1_{6F4611A9-8E28-40C8-8ED3-669CF5022506}" xr6:coauthVersionLast="36" xr6:coauthVersionMax="47" xr10:uidLastSave="{00000000-0000-0000-0000-000000000000}"/>
  <bookViews>
    <workbookView xWindow="0" yWindow="0" windowWidth="23040" windowHeight="8940" tabRatio="918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Schützen'!$A$1:$W$38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B14" i="18" l="1"/>
  <c r="B6" i="18"/>
  <c r="B20" i="18"/>
  <c r="B30" i="18"/>
  <c r="B5" i="18"/>
  <c r="B31" i="18"/>
  <c r="B28" i="18"/>
  <c r="B13" i="18"/>
  <c r="B19" i="18"/>
  <c r="B35" i="18"/>
  <c r="B7" i="18"/>
  <c r="B34" i="18"/>
  <c r="B22" i="18"/>
  <c r="B4" i="18"/>
  <c r="B32" i="18"/>
  <c r="B37" i="18"/>
  <c r="B27" i="18"/>
  <c r="B24" i="18"/>
  <c r="B33" i="18"/>
  <c r="B10" i="18"/>
  <c r="B21" i="18"/>
  <c r="B26" i="18"/>
  <c r="B3" i="18"/>
  <c r="B29" i="18"/>
  <c r="B25" i="18"/>
  <c r="B36" i="18"/>
  <c r="B15" i="18"/>
  <c r="B9" i="18"/>
  <c r="B12" i="18"/>
  <c r="B16" i="18"/>
  <c r="B8" i="18"/>
  <c r="B11" i="18"/>
  <c r="B18" i="18"/>
  <c r="B17" i="18"/>
  <c r="B23" i="18"/>
  <c r="B2" i="18"/>
  <c r="C36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26" i="18"/>
  <c r="C35" i="18"/>
  <c r="C28" i="18"/>
  <c r="C27" i="18"/>
  <c r="C8" i="18"/>
  <c r="C21" i="18"/>
  <c r="C32" i="18"/>
  <c r="C19" i="18"/>
  <c r="C34" i="18"/>
  <c r="C23" i="18"/>
  <c r="C20" i="18"/>
  <c r="C13" i="18"/>
  <c r="C5" i="18"/>
  <c r="C29" i="18"/>
  <c r="C18" i="18"/>
  <c r="C31" i="18"/>
  <c r="C30" i="18"/>
  <c r="C24" i="18"/>
  <c r="C12" i="18"/>
  <c r="C11" i="18"/>
  <c r="C25" i="18"/>
  <c r="C14" i="18"/>
  <c r="C3" i="18"/>
  <c r="C17" i="18"/>
  <c r="C37" i="18"/>
  <c r="C4" i="18"/>
  <c r="C7" i="18"/>
  <c r="C33" i="18"/>
  <c r="C16" i="18"/>
  <c r="C22" i="18"/>
  <c r="C9" i="18"/>
  <c r="C6" i="18"/>
  <c r="C2" i="18"/>
  <c r="C10" i="18"/>
  <c r="C15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AB44" i="2" l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O41" i="17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H40" i="17"/>
  <c r="O42" i="17"/>
  <c r="H41" i="17"/>
  <c r="O40" i="17"/>
  <c r="H39" i="17"/>
  <c r="O44" i="17"/>
  <c r="O43" i="17"/>
  <c r="O39" i="17"/>
  <c r="D52" i="1"/>
  <c r="D51" i="1"/>
  <c r="H44" i="17"/>
  <c r="D50" i="1"/>
  <c r="D49" i="1"/>
  <c r="D47" i="1"/>
  <c r="H43" i="17"/>
  <c r="D48" i="1"/>
  <c r="H42" i="17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O25" i="17"/>
  <c r="O21" i="17"/>
  <c r="O17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O35" i="17"/>
  <c r="O14" i="17"/>
  <c r="O20" i="17"/>
  <c r="O31" i="17"/>
  <c r="Y32" i="14"/>
  <c r="AA32" i="14" s="1"/>
  <c r="O37" i="17"/>
  <c r="O33" i="17"/>
  <c r="O29" i="17"/>
  <c r="O27" i="17"/>
  <c r="O22" i="17"/>
  <c r="O38" i="17"/>
  <c r="O34" i="17"/>
  <c r="O30" i="17"/>
  <c r="O26" i="17"/>
  <c r="O36" i="17"/>
  <c r="O32" i="17"/>
  <c r="O28" i="17"/>
  <c r="O24" i="17"/>
  <c r="O23" i="17"/>
  <c r="O19" i="17"/>
  <c r="O18" i="17"/>
  <c r="O16" i="17"/>
  <c r="O15" i="17"/>
  <c r="O13" i="17"/>
  <c r="O12" i="17"/>
  <c r="O11" i="17"/>
  <c r="O10" i="17"/>
  <c r="AA13" i="15"/>
  <c r="AA25" i="9"/>
  <c r="S36" i="18" l="1"/>
  <c r="AA36" i="12"/>
  <c r="AA12" i="12"/>
  <c r="S10" i="18"/>
  <c r="S29" i="18"/>
  <c r="S21" i="18"/>
  <c r="S11" i="18"/>
  <c r="S20" i="18"/>
  <c r="S7" i="18"/>
  <c r="AA11" i="8"/>
  <c r="AA23" i="10"/>
  <c r="AA35" i="16"/>
  <c r="S28" i="18"/>
  <c r="S30" i="18"/>
  <c r="S18" i="18"/>
  <c r="S8" i="18"/>
  <c r="S34" i="18"/>
  <c r="S4" i="18"/>
  <c r="S15" i="18"/>
  <c r="S22" i="18"/>
  <c r="S31" i="18"/>
  <c r="S24" i="18"/>
  <c r="S16" i="18"/>
  <c r="S27" i="18"/>
  <c r="S5" i="18"/>
  <c r="S35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7" i="18"/>
  <c r="AA39" i="8"/>
  <c r="AA29" i="9"/>
  <c r="AA35" i="10"/>
  <c r="AA32" i="7"/>
  <c r="AA14" i="7"/>
  <c r="AA27" i="10"/>
  <c r="AA35" i="12"/>
  <c r="AA31" i="16"/>
  <c r="S3" i="18"/>
  <c r="AA20" i="9"/>
  <c r="AA35" i="9"/>
  <c r="S9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8" i="18" l="1"/>
  <c r="P32" i="18"/>
  <c r="P20" i="18"/>
  <c r="P18" i="18"/>
  <c r="P24" i="18"/>
  <c r="P14" i="18"/>
  <c r="P4" i="18"/>
  <c r="P22" i="18"/>
  <c r="P27" i="18"/>
  <c r="P19" i="18"/>
  <c r="P13" i="18"/>
  <c r="P36" i="18"/>
  <c r="P12" i="18"/>
  <c r="P3" i="18"/>
  <c r="P7" i="18"/>
  <c r="P9" i="18"/>
  <c r="P35" i="18"/>
  <c r="P21" i="18"/>
  <c r="P23" i="18"/>
  <c r="P29" i="18"/>
  <c r="P30" i="18"/>
  <c r="P25" i="18"/>
  <c r="P37" i="18"/>
  <c r="P16" i="18"/>
  <c r="P8" i="18"/>
  <c r="P11" i="18"/>
  <c r="P34" i="18"/>
  <c r="P17" i="18"/>
  <c r="P5" i="18"/>
  <c r="P33" i="18"/>
  <c r="P31" i="18"/>
  <c r="P15" i="18"/>
  <c r="P26" i="18"/>
  <c r="P6" i="18"/>
  <c r="P2" i="18"/>
  <c r="P10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2" i="18"/>
  <c r="D28" i="18"/>
  <c r="D32" i="18"/>
  <c r="D20" i="18"/>
  <c r="D18" i="18"/>
  <c r="D24" i="18"/>
  <c r="D14" i="18"/>
  <c r="D4" i="18"/>
  <c r="D6" i="18"/>
  <c r="D27" i="18"/>
  <c r="D19" i="18"/>
  <c r="D13" i="18"/>
  <c r="D36" i="18"/>
  <c r="D12" i="18"/>
  <c r="D3" i="18"/>
  <c r="D7" i="18"/>
  <c r="D26" i="18"/>
  <c r="D8" i="18"/>
  <c r="D34" i="18"/>
  <c r="D5" i="18"/>
  <c r="D31" i="18"/>
  <c r="D11" i="18"/>
  <c r="D17" i="18"/>
  <c r="D33" i="18"/>
  <c r="D35" i="18"/>
  <c r="D30" i="18"/>
  <c r="D16" i="18"/>
  <c r="D21" i="18"/>
  <c r="D25" i="18"/>
  <c r="D23" i="18"/>
  <c r="D37" i="18"/>
  <c r="D15" i="18"/>
  <c r="D29" i="18"/>
  <c r="D2" i="18"/>
  <c r="D9" i="18"/>
  <c r="D10" i="18"/>
  <c r="L26" i="18"/>
  <c r="L16" i="18"/>
  <c r="L35" i="18"/>
  <c r="L6" i="18"/>
  <c r="L22" i="18"/>
  <c r="L21" i="18"/>
  <c r="L23" i="18"/>
  <c r="L29" i="18"/>
  <c r="L30" i="18"/>
  <c r="L25" i="18"/>
  <c r="L37" i="18"/>
  <c r="L15" i="18"/>
  <c r="L28" i="18"/>
  <c r="L32" i="18"/>
  <c r="L20" i="18"/>
  <c r="L18" i="18"/>
  <c r="L24" i="18"/>
  <c r="L14" i="18"/>
  <c r="L4" i="18"/>
  <c r="L27" i="18"/>
  <c r="L19" i="18"/>
  <c r="L13" i="18"/>
  <c r="L36" i="18"/>
  <c r="L12" i="18"/>
  <c r="L3" i="18"/>
  <c r="L7" i="18"/>
  <c r="L8" i="18"/>
  <c r="L11" i="18"/>
  <c r="L34" i="18"/>
  <c r="L17" i="18"/>
  <c r="L5" i="18"/>
  <c r="L33" i="18"/>
  <c r="L31" i="18"/>
  <c r="L2" i="18"/>
  <c r="L10" i="18"/>
  <c r="L9" i="18"/>
  <c r="E26" i="18"/>
  <c r="E8" i="18"/>
  <c r="E34" i="18"/>
  <c r="E5" i="18"/>
  <c r="E31" i="18"/>
  <c r="E11" i="18"/>
  <c r="E17" i="18"/>
  <c r="E33" i="18"/>
  <c r="E16" i="18"/>
  <c r="E35" i="18"/>
  <c r="E21" i="18"/>
  <c r="E23" i="18"/>
  <c r="E29" i="18"/>
  <c r="E30" i="18"/>
  <c r="E25" i="18"/>
  <c r="E37" i="18"/>
  <c r="E15" i="18"/>
  <c r="E22" i="18"/>
  <c r="E28" i="18"/>
  <c r="E32" i="18"/>
  <c r="E20" i="18"/>
  <c r="E18" i="18"/>
  <c r="E24" i="18"/>
  <c r="E14" i="18"/>
  <c r="E4" i="18"/>
  <c r="E36" i="18"/>
  <c r="E27" i="18"/>
  <c r="E12" i="18"/>
  <c r="E19" i="18"/>
  <c r="E3" i="18"/>
  <c r="E13" i="18"/>
  <c r="E7" i="18"/>
  <c r="E9" i="18"/>
  <c r="E6" i="18"/>
  <c r="E2" i="18"/>
  <c r="E10" i="18"/>
  <c r="O35" i="18"/>
  <c r="O21" i="18"/>
  <c r="O23" i="18"/>
  <c r="O29" i="18"/>
  <c r="O30" i="18"/>
  <c r="O25" i="18"/>
  <c r="O37" i="18"/>
  <c r="O16" i="18"/>
  <c r="O28" i="18"/>
  <c r="O32" i="18"/>
  <c r="O20" i="18"/>
  <c r="O18" i="18"/>
  <c r="O24" i="18"/>
  <c r="O14" i="18"/>
  <c r="O4" i="18"/>
  <c r="O22" i="18"/>
  <c r="O26" i="18"/>
  <c r="O8" i="18"/>
  <c r="O34" i="18"/>
  <c r="O5" i="18"/>
  <c r="O31" i="18"/>
  <c r="O11" i="18"/>
  <c r="O17" i="18"/>
  <c r="O33" i="18"/>
  <c r="O15" i="18"/>
  <c r="O27" i="18"/>
  <c r="O12" i="18"/>
  <c r="O19" i="18"/>
  <c r="O3" i="18"/>
  <c r="O13" i="18"/>
  <c r="O7" i="18"/>
  <c r="O36" i="18"/>
  <c r="O9" i="18"/>
  <c r="O6" i="18"/>
  <c r="O10" i="18"/>
  <c r="O2" i="18"/>
  <c r="H28" i="18"/>
  <c r="H32" i="18"/>
  <c r="H20" i="18"/>
  <c r="H18" i="18"/>
  <c r="H24" i="18"/>
  <c r="H14" i="18"/>
  <c r="H4" i="18"/>
  <c r="H16" i="18"/>
  <c r="H27" i="18"/>
  <c r="H19" i="18"/>
  <c r="H13" i="18"/>
  <c r="H36" i="18"/>
  <c r="H12" i="18"/>
  <c r="H3" i="18"/>
  <c r="H7" i="18"/>
  <c r="H22" i="18"/>
  <c r="H26" i="18"/>
  <c r="H8" i="18"/>
  <c r="H34" i="18"/>
  <c r="H5" i="18"/>
  <c r="H31" i="18"/>
  <c r="H11" i="18"/>
  <c r="H17" i="18"/>
  <c r="H33" i="18"/>
  <c r="H23" i="18"/>
  <c r="H37" i="18"/>
  <c r="H29" i="18"/>
  <c r="H15" i="18"/>
  <c r="H35" i="18"/>
  <c r="H30" i="18"/>
  <c r="H25" i="18"/>
  <c r="H21" i="18"/>
  <c r="H2" i="18"/>
  <c r="H9" i="18"/>
  <c r="H6" i="18"/>
  <c r="H10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6" i="18"/>
  <c r="F28" i="18"/>
  <c r="F32" i="18"/>
  <c r="F20" i="18"/>
  <c r="F18" i="18"/>
  <c r="F24" i="18"/>
  <c r="F14" i="18"/>
  <c r="F4" i="18"/>
  <c r="F27" i="18"/>
  <c r="F19" i="18"/>
  <c r="F13" i="18"/>
  <c r="F36" i="18"/>
  <c r="F12" i="18"/>
  <c r="F3" i="18"/>
  <c r="F7" i="18"/>
  <c r="F16" i="18"/>
  <c r="F26" i="18"/>
  <c r="F8" i="18"/>
  <c r="F34" i="18"/>
  <c r="F5" i="18"/>
  <c r="F31" i="18"/>
  <c r="F11" i="18"/>
  <c r="F17" i="18"/>
  <c r="F33" i="18"/>
  <c r="F22" i="18"/>
  <c r="F29" i="18"/>
  <c r="F15" i="18"/>
  <c r="F35" i="18"/>
  <c r="F30" i="18"/>
  <c r="F21" i="18"/>
  <c r="F25" i="18"/>
  <c r="F37" i="18"/>
  <c r="F23" i="18"/>
  <c r="F2" i="18"/>
  <c r="F10" i="18"/>
  <c r="F9" i="18"/>
  <c r="G22" i="18"/>
  <c r="G26" i="18"/>
  <c r="G8" i="18"/>
  <c r="G34" i="18"/>
  <c r="G5" i="18"/>
  <c r="G31" i="18"/>
  <c r="G11" i="18"/>
  <c r="G17" i="18"/>
  <c r="G33" i="18"/>
  <c r="G10" i="18"/>
  <c r="G35" i="18"/>
  <c r="G21" i="18"/>
  <c r="G23" i="18"/>
  <c r="G29" i="18"/>
  <c r="G30" i="18"/>
  <c r="G25" i="18"/>
  <c r="G37" i="18"/>
  <c r="G15" i="18"/>
  <c r="G28" i="18"/>
  <c r="G32" i="18"/>
  <c r="G20" i="18"/>
  <c r="G18" i="18"/>
  <c r="G24" i="18"/>
  <c r="G14" i="18"/>
  <c r="G4" i="18"/>
  <c r="G13" i="18"/>
  <c r="G7" i="18"/>
  <c r="G36" i="18"/>
  <c r="G27" i="18"/>
  <c r="G12" i="18"/>
  <c r="G19" i="18"/>
  <c r="G16" i="18"/>
  <c r="G3" i="18"/>
  <c r="G9" i="18"/>
  <c r="G2" i="18"/>
  <c r="G6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16" i="18"/>
  <c r="N28" i="18"/>
  <c r="N32" i="18"/>
  <c r="N20" i="18"/>
  <c r="N18" i="18"/>
  <c r="N24" i="18"/>
  <c r="N14" i="18"/>
  <c r="N4" i="18"/>
  <c r="N22" i="18"/>
  <c r="N27" i="18"/>
  <c r="N19" i="18"/>
  <c r="N13" i="18"/>
  <c r="N36" i="18"/>
  <c r="N12" i="18"/>
  <c r="N3" i="18"/>
  <c r="N7" i="18"/>
  <c r="N35" i="18"/>
  <c r="N21" i="18"/>
  <c r="N23" i="18"/>
  <c r="N29" i="18"/>
  <c r="N30" i="18"/>
  <c r="N25" i="18"/>
  <c r="N37" i="18"/>
  <c r="N15" i="18"/>
  <c r="N26" i="18"/>
  <c r="N31" i="18"/>
  <c r="N8" i="18"/>
  <c r="N11" i="18"/>
  <c r="N34" i="18"/>
  <c r="N17" i="18"/>
  <c r="N5" i="18"/>
  <c r="N33" i="18"/>
  <c r="N9" i="18"/>
  <c r="N2" i="18"/>
  <c r="N10" i="18"/>
  <c r="N6" i="18"/>
  <c r="Q28" i="18"/>
  <c r="Q32" i="18"/>
  <c r="Q20" i="18"/>
  <c r="Q18" i="18"/>
  <c r="Q24" i="18"/>
  <c r="Q14" i="18"/>
  <c r="Q4" i="18"/>
  <c r="Q22" i="18"/>
  <c r="Q27" i="18"/>
  <c r="Q19" i="18"/>
  <c r="Q13" i="18"/>
  <c r="Q36" i="18"/>
  <c r="Q12" i="18"/>
  <c r="Q3" i="18"/>
  <c r="Q7" i="18"/>
  <c r="Q15" i="18"/>
  <c r="Q35" i="18"/>
  <c r="Q21" i="18"/>
  <c r="Q23" i="18"/>
  <c r="Q29" i="18"/>
  <c r="Q30" i="18"/>
  <c r="Q25" i="18"/>
  <c r="Q37" i="18"/>
  <c r="Q16" i="18"/>
  <c r="Q8" i="18"/>
  <c r="Q11" i="18"/>
  <c r="Q34" i="18"/>
  <c r="Q17" i="18"/>
  <c r="Q5" i="18"/>
  <c r="Q33" i="18"/>
  <c r="Q26" i="18"/>
  <c r="Q31" i="18"/>
  <c r="Q9" i="18"/>
  <c r="Q6" i="18"/>
  <c r="Q2" i="18"/>
  <c r="Q10" i="18"/>
  <c r="M26" i="18"/>
  <c r="M8" i="18"/>
  <c r="M34" i="18"/>
  <c r="M5" i="18"/>
  <c r="M31" i="18"/>
  <c r="M11" i="18"/>
  <c r="M17" i="18"/>
  <c r="M33" i="18"/>
  <c r="M15" i="18"/>
  <c r="M35" i="18"/>
  <c r="M21" i="18"/>
  <c r="M23" i="18"/>
  <c r="M29" i="18"/>
  <c r="M30" i="18"/>
  <c r="M25" i="18"/>
  <c r="M37" i="18"/>
  <c r="M16" i="18"/>
  <c r="M27" i="18"/>
  <c r="M19" i="18"/>
  <c r="M13" i="18"/>
  <c r="M36" i="18"/>
  <c r="M12" i="18"/>
  <c r="M3" i="18"/>
  <c r="M7" i="18"/>
  <c r="M9" i="18"/>
  <c r="M28" i="18"/>
  <c r="M24" i="18"/>
  <c r="M32" i="18"/>
  <c r="M14" i="18"/>
  <c r="M20" i="18"/>
  <c r="M4" i="18"/>
  <c r="M18" i="18"/>
  <c r="M22" i="18"/>
  <c r="M6" i="18"/>
  <c r="M2" i="18"/>
  <c r="M10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C5" i="19" l="1"/>
  <c r="C7" i="19"/>
  <c r="C4" i="19"/>
  <c r="L43" i="1"/>
  <c r="C6" i="19"/>
  <c r="F40" i="1"/>
  <c r="W8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D54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9" i="18"/>
  <c r="R9" i="18" s="1"/>
  <c r="T33" i="18"/>
  <c r="T6" i="18"/>
  <c r="W10" i="18"/>
  <c r="K10" i="18"/>
  <c r="K33" i="18"/>
  <c r="W33" i="18"/>
  <c r="O46" i="13"/>
  <c r="D6" i="13" s="1"/>
  <c r="R46" i="9"/>
  <c r="E7" i="9" s="1"/>
  <c r="J46" i="10"/>
  <c r="E3" i="10" s="1"/>
  <c r="N46" i="12"/>
  <c r="E5" i="12" s="1"/>
  <c r="T10" i="18"/>
  <c r="R10" i="18" s="1"/>
  <c r="E51" i="1"/>
  <c r="W9" i="18"/>
  <c r="K9" i="18"/>
  <c r="E47" i="1"/>
  <c r="K16" i="18"/>
  <c r="W16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6" i="18"/>
  <c r="T2" i="18"/>
  <c r="T16" i="18"/>
  <c r="R16" i="18" s="1"/>
  <c r="L47" i="1"/>
  <c r="K2" i="18"/>
  <c r="W2" i="18"/>
  <c r="N46" i="9"/>
  <c r="E5" i="9" s="1"/>
  <c r="T22" i="18"/>
  <c r="R22" i="18" s="1"/>
  <c r="K6" i="18"/>
  <c r="W22" i="18"/>
  <c r="K22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7" i="18"/>
  <c r="K13" i="18"/>
  <c r="G26" i="1"/>
  <c r="G24" i="1"/>
  <c r="M32" i="1"/>
  <c r="O20" i="1"/>
  <c r="E38" i="1"/>
  <c r="E32" i="1"/>
  <c r="H17" i="1"/>
  <c r="O35" i="1"/>
  <c r="H26" i="1"/>
  <c r="E17" i="1"/>
  <c r="K7" i="18"/>
  <c r="C2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25" i="18"/>
  <c r="T27" i="18"/>
  <c r="R27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30" i="18"/>
  <c r="W11" i="18"/>
  <c r="W34" i="18"/>
  <c r="W20" i="18"/>
  <c r="W31" i="18"/>
  <c r="W29" i="18"/>
  <c r="K19" i="18"/>
  <c r="W36" i="18"/>
  <c r="K17" i="18"/>
  <c r="M33" i="1"/>
  <c r="G36" i="1"/>
  <c r="W35" i="18"/>
  <c r="W18" i="18"/>
  <c r="I34" i="1"/>
  <c r="K5" i="18"/>
  <c r="W14" i="18"/>
  <c r="W23" i="18"/>
  <c r="W27" i="18"/>
  <c r="W26" i="18"/>
  <c r="W12" i="18"/>
  <c r="M19" i="1"/>
  <c r="E31" i="1"/>
  <c r="T26" i="18"/>
  <c r="T13" i="18"/>
  <c r="W24" i="18"/>
  <c r="W21" i="18"/>
  <c r="W17" i="18"/>
  <c r="W28" i="18"/>
  <c r="W37" i="18"/>
  <c r="W7" i="18"/>
  <c r="T7" i="18"/>
  <c r="R7" i="18" s="1"/>
  <c r="W25" i="18"/>
  <c r="W4" i="18"/>
  <c r="G27" i="1"/>
  <c r="K11" i="18"/>
  <c r="W5" i="18"/>
  <c r="L22" i="1"/>
  <c r="T28" i="18"/>
  <c r="R28" i="18" s="1"/>
  <c r="T30" i="18"/>
  <c r="R30" i="18" s="1"/>
  <c r="T34" i="18"/>
  <c r="R34" i="18" s="1"/>
  <c r="T4" i="18"/>
  <c r="R4" i="18" s="1"/>
  <c r="T31" i="18"/>
  <c r="R31" i="18" s="1"/>
  <c r="T12" i="18"/>
  <c r="T20" i="18"/>
  <c r="R20" i="18" s="1"/>
  <c r="T37" i="18"/>
  <c r="T29" i="18"/>
  <c r="R29" i="18" s="1"/>
  <c r="T35" i="18"/>
  <c r="R35" i="18" s="1"/>
  <c r="T18" i="18"/>
  <c r="L40" i="1"/>
  <c r="L25" i="1"/>
  <c r="W13" i="18"/>
  <c r="T23" i="18"/>
  <c r="T11" i="18"/>
  <c r="R11" i="18" s="1"/>
  <c r="L46" i="1"/>
  <c r="T36" i="18"/>
  <c r="M22" i="1"/>
  <c r="I29" i="1"/>
  <c r="T19" i="18"/>
  <c r="W19" i="18"/>
  <c r="T15" i="18"/>
  <c r="W15" i="18"/>
  <c r="T14" i="18"/>
  <c r="T5" i="18"/>
  <c r="R5" i="18" s="1"/>
  <c r="L44" i="1"/>
  <c r="T32" i="18"/>
  <c r="T24" i="18"/>
  <c r="R24" i="18" s="1"/>
  <c r="W32" i="18"/>
  <c r="T21" i="18"/>
  <c r="T8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35" i="18"/>
  <c r="K27" i="18"/>
  <c r="K30" i="18"/>
  <c r="M17" i="1"/>
  <c r="Q17" i="1"/>
  <c r="K29" i="18"/>
  <c r="K28" i="18"/>
  <c r="W3" i="18"/>
  <c r="K32" i="18"/>
  <c r="K25" i="18"/>
  <c r="K3" i="18"/>
  <c r="K4" i="18"/>
  <c r="K26" i="18"/>
  <c r="K37" i="18"/>
  <c r="K20" i="18"/>
  <c r="K24" i="18"/>
  <c r="K36" i="18"/>
  <c r="K18" i="18"/>
  <c r="K14" i="18"/>
  <c r="K34" i="18"/>
  <c r="K31" i="18"/>
  <c r="K15" i="18"/>
  <c r="K8" i="18"/>
  <c r="T3" i="18"/>
  <c r="K23" i="18"/>
  <c r="K21" i="18"/>
  <c r="K12" i="18"/>
  <c r="E3" i="19" l="1"/>
  <c r="E6" i="19"/>
  <c r="E5" i="19"/>
  <c r="E2" i="19"/>
  <c r="E4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L54" i="1"/>
  <c r="G54" i="1"/>
  <c r="H54" i="1"/>
  <c r="E54" i="1"/>
  <c r="F54" i="1"/>
  <c r="Q54" i="1"/>
  <c r="P54" i="1"/>
  <c r="O54" i="1"/>
  <c r="N54" i="1"/>
  <c r="M54" i="1"/>
  <c r="I54" i="1"/>
  <c r="C7" i="17"/>
  <c r="R3" i="18"/>
  <c r="R18" i="18"/>
  <c r="R36" i="18"/>
  <c r="R8" i="18"/>
  <c r="R50" i="1" s="1"/>
  <c r="D8" i="1"/>
  <c r="D9" i="1"/>
  <c r="D6" i="1"/>
  <c r="F5" i="19"/>
  <c r="G5" i="17"/>
  <c r="F3" i="17"/>
  <c r="K5" i="19"/>
  <c r="I3" i="17"/>
  <c r="D4" i="17"/>
  <c r="E4" i="17"/>
  <c r="F4" i="19"/>
  <c r="D7" i="17"/>
  <c r="D6" i="17"/>
  <c r="E2" i="17"/>
  <c r="F7" i="19"/>
  <c r="I7" i="17"/>
  <c r="K3" i="19"/>
  <c r="L7" i="17"/>
  <c r="N3" i="19"/>
  <c r="F6" i="19"/>
  <c r="E5" i="17"/>
  <c r="L6" i="17"/>
  <c r="N2" i="19"/>
  <c r="D2" i="17"/>
  <c r="H3" i="19"/>
  <c r="G7" i="17"/>
  <c r="I5" i="17"/>
  <c r="K6" i="19"/>
  <c r="K4" i="19"/>
  <c r="I4" i="17"/>
  <c r="L3" i="17"/>
  <c r="N5" i="19"/>
  <c r="K7" i="19"/>
  <c r="I2" i="17"/>
  <c r="D11" i="1"/>
  <c r="G3" i="17"/>
  <c r="H5" i="19"/>
  <c r="I6" i="17"/>
  <c r="K2" i="19"/>
  <c r="N6" i="19"/>
  <c r="L5" i="17"/>
  <c r="N7" i="19"/>
  <c r="L2" i="17"/>
  <c r="D5" i="17"/>
  <c r="G4" i="17"/>
  <c r="H4" i="19"/>
  <c r="D10" i="1"/>
  <c r="H2" i="19"/>
  <c r="G6" i="17"/>
  <c r="E7" i="17"/>
  <c r="F3" i="19"/>
  <c r="G2" i="17"/>
  <c r="H7" i="19"/>
  <c r="F2" i="19"/>
  <c r="E6" i="17"/>
  <c r="N4" i="19"/>
  <c r="L4" i="17"/>
  <c r="D3" i="17"/>
  <c r="M4" i="17"/>
  <c r="O4" i="19"/>
  <c r="M6" i="17"/>
  <c r="O2" i="19"/>
  <c r="O6" i="19"/>
  <c r="M5" i="17"/>
  <c r="M3" i="17"/>
  <c r="O5" i="19"/>
  <c r="M2" i="17"/>
  <c r="O7" i="19"/>
  <c r="M7" i="17"/>
  <c r="O3" i="19"/>
  <c r="P3" i="19"/>
  <c r="N7" i="17"/>
  <c r="P6" i="19"/>
  <c r="N5" i="17"/>
  <c r="P4" i="19"/>
  <c r="N4" i="17"/>
  <c r="N2" i="17"/>
  <c r="P7" i="19"/>
  <c r="N6" i="17"/>
  <c r="P2" i="19"/>
  <c r="P5" i="19"/>
  <c r="N3" i="17"/>
  <c r="M2" i="19"/>
  <c r="K6" i="17"/>
  <c r="M6" i="19"/>
  <c r="K5" i="17"/>
  <c r="M5" i="19"/>
  <c r="K3" i="17"/>
  <c r="M7" i="19"/>
  <c r="K2" i="17"/>
  <c r="M3" i="19"/>
  <c r="K7" i="17"/>
  <c r="M4" i="19"/>
  <c r="K4" i="17"/>
  <c r="J5" i="17"/>
  <c r="L6" i="19"/>
  <c r="J2" i="17"/>
  <c r="L7" i="19"/>
  <c r="J3" i="17"/>
  <c r="L5" i="19"/>
  <c r="L2" i="19"/>
  <c r="J6" i="17"/>
  <c r="J7" i="17"/>
  <c r="L3" i="19"/>
  <c r="J4" i="17"/>
  <c r="L4" i="19"/>
  <c r="R15" i="18"/>
  <c r="G3" i="19"/>
  <c r="F7" i="17"/>
  <c r="G6" i="19"/>
  <c r="F5" i="17"/>
  <c r="F2" i="17"/>
  <c r="G7" i="19"/>
  <c r="F4" i="17"/>
  <c r="G4" i="19"/>
  <c r="G2" i="19"/>
  <c r="F6" i="17"/>
  <c r="C6" i="17"/>
  <c r="C5" i="17"/>
  <c r="D2" i="6"/>
  <c r="D4" i="6"/>
  <c r="D3" i="6"/>
  <c r="H38" i="17"/>
  <c r="H34" i="17"/>
  <c r="H9" i="17"/>
  <c r="H37" i="17"/>
  <c r="H36" i="17"/>
  <c r="H35" i="17"/>
  <c r="H14" i="17"/>
  <c r="H18" i="17"/>
  <c r="H33" i="17"/>
  <c r="H28" i="17"/>
  <c r="H16" i="17"/>
  <c r="H23" i="17"/>
  <c r="H21" i="17"/>
  <c r="H20" i="17"/>
  <c r="H10" i="17"/>
  <c r="H27" i="17"/>
  <c r="H29" i="17"/>
  <c r="H25" i="17"/>
  <c r="H32" i="17"/>
  <c r="H26" i="17"/>
  <c r="H15" i="17"/>
  <c r="H12" i="17"/>
  <c r="H22" i="17"/>
  <c r="H30" i="17"/>
  <c r="H19" i="17"/>
  <c r="H17" i="17"/>
  <c r="H11" i="17"/>
  <c r="H31" i="17"/>
  <c r="H24" i="17"/>
  <c r="H13" i="17"/>
  <c r="F7" i="1" l="1"/>
  <c r="D6" i="19"/>
  <c r="J6" i="19" s="1"/>
  <c r="J16" i="18"/>
  <c r="I16" i="18" s="1"/>
  <c r="U51" i="1"/>
  <c r="J32" i="18"/>
  <c r="I32" i="18" s="1"/>
  <c r="J4" i="18"/>
  <c r="I4" i="18" s="1"/>
  <c r="J14" i="18"/>
  <c r="I14" i="18" s="1"/>
  <c r="D2" i="19"/>
  <c r="J2" i="19" s="1"/>
  <c r="K54" i="1"/>
  <c r="S54" i="1"/>
  <c r="J17" i="18"/>
  <c r="I17" i="18" s="1"/>
  <c r="J12" i="18"/>
  <c r="I12" i="18" s="1"/>
  <c r="J15" i="18"/>
  <c r="I15" i="18" s="1"/>
  <c r="J6" i="18"/>
  <c r="I6" i="18" s="1"/>
  <c r="D3" i="19"/>
  <c r="T3" i="19" s="1"/>
  <c r="J33" i="18"/>
  <c r="I33" i="18" s="1"/>
  <c r="U25" i="1"/>
  <c r="U47" i="1"/>
  <c r="J9" i="18"/>
  <c r="I9" i="18" s="1"/>
  <c r="J36" i="18"/>
  <c r="I36" i="18" s="1"/>
  <c r="J21" i="18"/>
  <c r="I21" i="18" s="1"/>
  <c r="J31" i="18"/>
  <c r="I31" i="18" s="1"/>
  <c r="J29" i="18"/>
  <c r="I29" i="18" s="1"/>
  <c r="J10" i="18"/>
  <c r="I10" i="18" s="1"/>
  <c r="J24" i="18"/>
  <c r="I24" i="18" s="1"/>
  <c r="J13" i="18"/>
  <c r="I13" i="18" s="1"/>
  <c r="J5" i="18"/>
  <c r="I5" i="18" s="1"/>
  <c r="J20" i="18"/>
  <c r="I20" i="18" s="1"/>
  <c r="J28" i="18"/>
  <c r="I28" i="18" s="1"/>
  <c r="J22" i="18"/>
  <c r="I22" i="18" s="1"/>
  <c r="J2" i="18"/>
  <c r="I2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25" i="18"/>
  <c r="I25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6" i="18"/>
  <c r="I26" i="18" s="1"/>
  <c r="J27" i="18"/>
  <c r="I27" i="18" s="1"/>
  <c r="J7" i="18"/>
  <c r="I7" i="18" s="1"/>
  <c r="J3" i="18"/>
  <c r="I3" i="18" s="1"/>
  <c r="J34" i="18"/>
  <c r="I34" i="18" s="1"/>
  <c r="J18" i="18"/>
  <c r="I18" i="18" s="1"/>
  <c r="J37" i="18"/>
  <c r="I37" i="18" s="1"/>
  <c r="J11" i="18"/>
  <c r="I11" i="18" s="1"/>
  <c r="J19" i="18"/>
  <c r="I19" i="18" s="1"/>
  <c r="J35" i="18"/>
  <c r="I35" i="18" s="1"/>
  <c r="J23" i="18"/>
  <c r="I23" i="18" s="1"/>
  <c r="J8" i="18"/>
  <c r="I8" i="18" s="1"/>
  <c r="J30" i="18"/>
  <c r="I30" i="18" s="1"/>
  <c r="P11" i="1"/>
  <c r="G11" i="1"/>
  <c r="C3" i="17"/>
  <c r="H3" i="17" s="1"/>
  <c r="D5" i="19"/>
  <c r="C4" i="17"/>
  <c r="H4" i="17" s="1"/>
  <c r="D4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H5" i="17"/>
  <c r="H6" i="17"/>
  <c r="H7" i="17"/>
  <c r="O5" i="17"/>
  <c r="M11" i="1"/>
  <c r="O2" i="17"/>
  <c r="O3" i="17"/>
  <c r="M10" i="1"/>
  <c r="H11" i="1"/>
  <c r="N9" i="1"/>
  <c r="N8" i="1"/>
  <c r="N11" i="1"/>
  <c r="M8" i="1"/>
  <c r="R4" i="19"/>
  <c r="H7" i="1"/>
  <c r="H8" i="1"/>
  <c r="M7" i="1"/>
  <c r="O7" i="17"/>
  <c r="R5" i="19"/>
  <c r="O6" i="17"/>
  <c r="N10" i="1"/>
  <c r="N6" i="1"/>
  <c r="N7" i="1"/>
  <c r="R3" i="19"/>
  <c r="R2" i="19"/>
  <c r="R6" i="19"/>
  <c r="R7" i="19"/>
  <c r="H9" i="1"/>
  <c r="H10" i="1"/>
  <c r="H45" i="17"/>
  <c r="P38" i="17"/>
  <c r="O9" i="17"/>
  <c r="P37" i="17"/>
  <c r="P35" i="17"/>
  <c r="O4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S26" i="18" l="1"/>
  <c r="R26" i="18" s="1"/>
  <c r="S2" i="18"/>
  <c r="R2" i="18" s="1"/>
  <c r="S25" i="18"/>
  <c r="R25" i="18" s="1"/>
  <c r="S33" i="18"/>
  <c r="R33" i="18" s="1"/>
  <c r="S6" i="18"/>
  <c r="R6" i="18" s="1"/>
  <c r="S37" i="18"/>
  <c r="R37" i="18" s="1"/>
  <c r="S23" i="18"/>
  <c r="R23" i="18" s="1"/>
  <c r="S32" i="18"/>
  <c r="R32" i="18" s="1"/>
  <c r="T6" i="19"/>
  <c r="S19" i="18"/>
  <c r="R19" i="18" s="1"/>
  <c r="S14" i="18"/>
  <c r="R14" i="18" s="1"/>
  <c r="V52" i="1"/>
  <c r="V51" i="1"/>
  <c r="T2" i="19"/>
  <c r="V30" i="18"/>
  <c r="U30" i="18" s="1"/>
  <c r="J3" i="19"/>
  <c r="I3" i="19" s="1"/>
  <c r="V29" i="1"/>
  <c r="V10" i="18"/>
  <c r="U10" i="18" s="1"/>
  <c r="V16" i="18"/>
  <c r="U16" i="18" s="1"/>
  <c r="V36" i="18"/>
  <c r="U36" i="18" s="1"/>
  <c r="V40" i="1"/>
  <c r="V26" i="1"/>
  <c r="V48" i="1"/>
  <c r="S13" i="18"/>
  <c r="R13" i="18" s="1"/>
  <c r="S12" i="18"/>
  <c r="R12" i="18" s="1"/>
  <c r="O45" i="17"/>
  <c r="V34" i="18"/>
  <c r="U34" i="18" s="1"/>
  <c r="V47" i="1"/>
  <c r="V11" i="18"/>
  <c r="U11" i="18" s="1"/>
  <c r="V31" i="18"/>
  <c r="U31" i="18" s="1"/>
  <c r="V20" i="18"/>
  <c r="U20" i="18" s="1"/>
  <c r="V15" i="18"/>
  <c r="U15" i="18" s="1"/>
  <c r="V46" i="1"/>
  <c r="V28" i="18"/>
  <c r="U28" i="18" s="1"/>
  <c r="V22" i="18"/>
  <c r="U22" i="18" s="1"/>
  <c r="V5" i="18"/>
  <c r="U5" i="18" s="1"/>
  <c r="V29" i="18"/>
  <c r="U29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27" i="18"/>
  <c r="U27" i="18" s="1"/>
  <c r="V4" i="18"/>
  <c r="U4" i="18" s="1"/>
  <c r="V7" i="18"/>
  <c r="U7" i="18" s="1"/>
  <c r="V18" i="18"/>
  <c r="U18" i="18" s="1"/>
  <c r="J23" i="1"/>
  <c r="V35" i="18"/>
  <c r="U35" i="18" s="1"/>
  <c r="V3" i="18"/>
  <c r="U3" i="18" s="1"/>
  <c r="V9" i="18"/>
  <c r="U9" i="18" s="1"/>
  <c r="V17" i="18"/>
  <c r="U17" i="18" s="1"/>
  <c r="V24" i="18"/>
  <c r="U24" i="18" s="1"/>
  <c r="J27" i="1"/>
  <c r="J39" i="1"/>
  <c r="J40" i="1"/>
  <c r="J35" i="1"/>
  <c r="J42" i="1"/>
  <c r="J22" i="1"/>
  <c r="J24" i="1"/>
  <c r="J41" i="1"/>
  <c r="J19" i="1"/>
  <c r="R17" i="18"/>
  <c r="R21" i="18"/>
  <c r="R25" i="1" s="1"/>
  <c r="J18" i="1"/>
  <c r="J43" i="1"/>
  <c r="J32" i="1"/>
  <c r="J25" i="1"/>
  <c r="J17" i="1"/>
  <c r="E10" i="1"/>
  <c r="K10" i="1" s="1"/>
  <c r="E11" i="1"/>
  <c r="K11" i="1" s="1"/>
  <c r="Q4" i="19"/>
  <c r="Q13" i="1"/>
  <c r="F13" i="1"/>
  <c r="I13" i="1"/>
  <c r="O13" i="1"/>
  <c r="P13" i="1"/>
  <c r="G13" i="1"/>
  <c r="E9" i="1"/>
  <c r="K9" i="1" s="1"/>
  <c r="L13" i="1"/>
  <c r="Q2" i="19"/>
  <c r="P5" i="17"/>
  <c r="P2" i="17"/>
  <c r="P6" i="17"/>
  <c r="P7" i="17"/>
  <c r="S3" i="19" s="1"/>
  <c r="P3" i="17"/>
  <c r="M13" i="1"/>
  <c r="Q6" i="19"/>
  <c r="H13" i="1"/>
  <c r="I2" i="19"/>
  <c r="N13" i="1"/>
  <c r="Q7" i="19"/>
  <c r="Q3" i="19"/>
  <c r="E6" i="1"/>
  <c r="K6" i="1" s="1"/>
  <c r="J4" i="19"/>
  <c r="T4" i="19"/>
  <c r="E7" i="1"/>
  <c r="K7" i="1" s="1"/>
  <c r="T5" i="19"/>
  <c r="E8" i="1"/>
  <c r="K8" i="1" s="1"/>
  <c r="J5" i="19"/>
  <c r="J7" i="19"/>
  <c r="T7" i="19"/>
  <c r="I6" i="19"/>
  <c r="P9" i="17"/>
  <c r="V13" i="18" s="1"/>
  <c r="U13" i="18" s="1"/>
  <c r="J29" i="1"/>
  <c r="J37" i="1"/>
  <c r="R46" i="1"/>
  <c r="J31" i="1"/>
  <c r="J26" i="1"/>
  <c r="J28" i="1"/>
  <c r="P4" i="17"/>
  <c r="Q5" i="19"/>
  <c r="J38" i="1"/>
  <c r="J20" i="1"/>
  <c r="J30" i="1"/>
  <c r="J34" i="1"/>
  <c r="J21" i="1"/>
  <c r="J33" i="1"/>
  <c r="J36" i="1"/>
  <c r="V26" i="18" l="1"/>
  <c r="U26" i="18" s="1"/>
  <c r="R41" i="1"/>
  <c r="R26" i="1"/>
  <c r="V33" i="18"/>
  <c r="U33" i="18" s="1"/>
  <c r="V25" i="18"/>
  <c r="U25" i="18" s="1"/>
  <c r="R37" i="1"/>
  <c r="R19" i="1"/>
  <c r="R36" i="1"/>
  <c r="R38" i="1"/>
  <c r="V37" i="18"/>
  <c r="U37" i="18" s="1"/>
  <c r="R29" i="1"/>
  <c r="V32" i="18"/>
  <c r="U32" i="18" s="1"/>
  <c r="V23" i="18"/>
  <c r="U23" i="18" s="1"/>
  <c r="S6" i="19"/>
  <c r="V14" i="18"/>
  <c r="U14" i="18" s="1"/>
  <c r="V6" i="18"/>
  <c r="U6" i="18" s="1"/>
  <c r="V19" i="18"/>
  <c r="U19" i="18" s="1"/>
  <c r="S2" i="19"/>
  <c r="V21" i="18"/>
  <c r="U21" i="18" s="1"/>
  <c r="V8" i="18"/>
  <c r="U8" i="18" s="1"/>
  <c r="J54" i="1"/>
  <c r="V2" i="18"/>
  <c r="U2" i="18" s="1"/>
  <c r="U9" i="1"/>
  <c r="V12" i="18"/>
  <c r="U12" i="18" s="1"/>
  <c r="P45" i="17"/>
  <c r="K13" i="1"/>
  <c r="U10" i="1"/>
  <c r="U7" i="1"/>
  <c r="U11" i="1"/>
  <c r="U8" i="1"/>
  <c r="U6" i="1"/>
  <c r="R24" i="1"/>
  <c r="R32" i="1"/>
  <c r="R20" i="1"/>
  <c r="R30" i="1"/>
  <c r="R17" i="1"/>
  <c r="R35" i="1"/>
  <c r="R18" i="1"/>
  <c r="R43" i="1"/>
  <c r="R23" i="1"/>
  <c r="R6" i="1"/>
  <c r="R42" i="1"/>
  <c r="R10" i="1"/>
  <c r="R9" i="1"/>
  <c r="S4" i="19"/>
  <c r="R11" i="1"/>
  <c r="R7" i="1"/>
  <c r="S13" i="1"/>
  <c r="S7" i="19"/>
  <c r="S5" i="19"/>
  <c r="I5" i="19"/>
  <c r="I4" i="19"/>
  <c r="I7" i="19"/>
  <c r="E13" i="1"/>
  <c r="R8" i="1"/>
  <c r="T32" i="1" l="1"/>
  <c r="T21" i="1"/>
  <c r="T43" i="1"/>
  <c r="T36" i="1"/>
  <c r="T42" i="1"/>
  <c r="T31" i="1"/>
  <c r="T24" i="1"/>
  <c r="T29" i="1"/>
  <c r="T37" i="1"/>
  <c r="T34" i="1"/>
  <c r="T44" i="1"/>
  <c r="R54" i="1"/>
  <c r="T38" i="1"/>
  <c r="T11" i="1"/>
  <c r="T20" i="1"/>
  <c r="T28" i="1"/>
  <c r="T30" i="1"/>
  <c r="T35" i="1"/>
  <c r="T18" i="1"/>
  <c r="T9" i="1"/>
  <c r="T22" i="1"/>
  <c r="J6" i="1"/>
  <c r="T26" i="1"/>
  <c r="T6" i="1"/>
  <c r="T41" i="1"/>
  <c r="V11" i="1"/>
  <c r="V10" i="1"/>
  <c r="J10" i="1"/>
  <c r="T39" i="1"/>
  <c r="T40" i="1"/>
  <c r="T10" i="1"/>
  <c r="T23" i="1"/>
  <c r="T19" i="1"/>
  <c r="T17" i="1"/>
  <c r="R13" i="1"/>
  <c r="V8" i="1"/>
  <c r="V9" i="1"/>
  <c r="V7" i="1"/>
  <c r="J11" i="1"/>
  <c r="J9" i="1"/>
  <c r="T27" i="1"/>
  <c r="J7" i="1"/>
  <c r="T8" i="1"/>
  <c r="T7" i="1"/>
  <c r="J8" i="1"/>
  <c r="U13" i="1"/>
  <c r="T25" i="1"/>
  <c r="T33" i="1"/>
  <c r="T54" i="1" l="1"/>
  <c r="J13" i="1"/>
  <c r="T13" i="1"/>
</calcChain>
</file>

<file path=xl/sharedStrings.xml><?xml version="1.0" encoding="utf-8"?>
<sst xmlns="http://schemas.openxmlformats.org/spreadsheetml/2006/main" count="685" uniqueCount="128">
  <si>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</si>
  <si>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</si>
  <si>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</si>
  <si>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</si>
  <si>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</si>
  <si>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</si>
  <si>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</si>
  <si>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</si>
  <si>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</si>
  <si>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</si>
  <si>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</si>
  <si>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</si>
  <si>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</si>
  <si>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</si>
  <si>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</si>
  <si>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</si>
  <si>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</si>
  <si>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</si>
  <si>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</si>
  <si>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</si>
  <si>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</si>
  <si>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</si>
  <si>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</si>
  <si>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</si>
  <si>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</si>
  <si>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</si>
  <si>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2019/2020</t>
  </si>
  <si>
    <t>2020/2021</t>
  </si>
  <si>
    <t>2021/2022</t>
  </si>
  <si>
    <t>2022/2023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</si>
  <si>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</si>
  <si>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</si>
  <si>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</si>
  <si>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</si>
  <si>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</si>
  <si>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</si>
  <si>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</si>
  <si>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x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</si>
  <si>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</si>
  <si>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</si>
  <si>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</si>
  <si>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</si>
  <si>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</si>
  <si>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</si>
  <si>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</si>
  <si>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</si>
  <si>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</si>
  <si>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</si>
  <si>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</si>
  <si>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</si>
  <si>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</si>
  <si>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</si>
  <si>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 xml:space="preserve">   </t>
  </si>
  <si>
    <t>Verein / Gruppe</t>
  </si>
  <si>
    <t>Geburtsdatum</t>
  </si>
  <si>
    <t>Schütze 6</t>
  </si>
  <si>
    <t>Schütze 12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</si>
  <si>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</si>
  <si>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</si>
  <si>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</si>
  <si>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</si>
  <si>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</si>
  <si>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</si>
  <si>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</si>
  <si>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</si>
  <si>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</si>
  <si>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</si>
  <si>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</si>
  <si>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Spahnharrenstätte</t>
  </si>
  <si>
    <t>eintragen</t>
  </si>
  <si>
    <t>11.09.</t>
  </si>
  <si>
    <t>25.09.</t>
  </si>
  <si>
    <t>09.10.</t>
  </si>
  <si>
    <t>23.10.</t>
  </si>
  <si>
    <t>20.11.</t>
  </si>
  <si>
    <t>04.12.</t>
  </si>
  <si>
    <t>Börger</t>
  </si>
  <si>
    <t>Rastdorf</t>
  </si>
  <si>
    <t>Bockhorst</t>
  </si>
  <si>
    <t>Neubörger</t>
  </si>
  <si>
    <t>Ostenwalde</t>
  </si>
  <si>
    <t>22.01.</t>
  </si>
  <si>
    <t>05.02.</t>
  </si>
  <si>
    <t>19.02.</t>
  </si>
  <si>
    <t>05.03.</t>
  </si>
  <si>
    <t>19.03.</t>
  </si>
  <si>
    <t>16.04.</t>
  </si>
  <si>
    <t>Spahnharrenstättr</t>
  </si>
  <si>
    <t>Rastdorf III</t>
  </si>
  <si>
    <t>Börger IV</t>
  </si>
  <si>
    <t>Neubörger III</t>
  </si>
  <si>
    <t>Spahnharrenst. III</t>
  </si>
  <si>
    <t>Ostenwalde III</t>
  </si>
  <si>
    <t>Günter Bookjans</t>
  </si>
  <si>
    <t>Michael Meer</t>
  </si>
  <si>
    <t>Robert Wotte</t>
  </si>
  <si>
    <t>Helmut Müller</t>
  </si>
  <si>
    <t>Frank Sommerfeld</t>
  </si>
  <si>
    <t>Frank Schmees</t>
  </si>
  <si>
    <t>Wilfried Albers</t>
  </si>
  <si>
    <t>Johann Pohlgeers</t>
  </si>
  <si>
    <t>Hermann Többen-Behrens</t>
  </si>
  <si>
    <t>Hermann Krömer</t>
  </si>
  <si>
    <t>Heinz Platt</t>
  </si>
  <si>
    <t>Gerd Wagner</t>
  </si>
  <si>
    <t>Alex Rülander</t>
  </si>
  <si>
    <t>Lukas Rülander</t>
  </si>
  <si>
    <t>Stefan Hanneken</t>
  </si>
  <si>
    <t>Martin Klassen</t>
  </si>
  <si>
    <t>Sebastian Antons</t>
  </si>
  <si>
    <t>Christian Gerdes</t>
  </si>
  <si>
    <t>Markus Fromme</t>
  </si>
  <si>
    <t>Schütze 23</t>
  </si>
  <si>
    <t>Schütze 24</t>
  </si>
  <si>
    <t>Sebastian Albers</t>
  </si>
  <si>
    <t>Stefen van der Draai</t>
  </si>
  <si>
    <t>Ingo Jaeger</t>
  </si>
  <si>
    <t>Sascha Albers</t>
  </si>
  <si>
    <t>Wilhelm Meyer</t>
  </si>
  <si>
    <t>Andreas Janssen</t>
  </si>
  <si>
    <t>Thorsten Koop</t>
  </si>
  <si>
    <t>Björn Westendorf</t>
  </si>
  <si>
    <t>Carsten Feder</t>
  </si>
  <si>
    <t>Stefan Drees</t>
  </si>
  <si>
    <t>Schütze 36</t>
  </si>
  <si>
    <t xml:space="preserve">Heinz Platt	
04967/368	
Heinz Platt	</t>
  </si>
  <si>
    <t>Martin Klaßen</t>
  </si>
  <si>
    <t>01729496038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</si>
</sst>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€_-;\-* #,##0.00\ _€_-;_-* &quot;-&quot;??\ _€_-;_-@_-"/>
    <numFmt numFmtId="164" formatCode="0.0"/>
    <numFmt numFmtId="165" formatCode="#,##0.0"/>
    <numFmt numFmtId="166" formatCode="_-* #,##0.00\ _€_-;\-* #,##0.00\ _€_-;_-* \-??\ _€_-;_-@_-"/>
    <numFmt numFmtId="170" formatCode="_-* #,##0.00\ _€_-;\-* #,##0.00\ _€_-;_-* &quot;-&quot;??\ _€_-;_-@_-"/>
  </numFmts>
  <fonts count="2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5" fillId="0" borderId="0" applyFont="0" applyFill="0" applyBorder="0" applyAlignment="0" applyProtection="0"/>
    <xf numFmtId="0" fontId="21" fillId="0" borderId="0"/>
    <xf numFmtId="166" fontId="21" fillId="0" borderId="0" applyBorder="0" applyProtection="0"/>
    <xf numFmtId="170" fontId="15" fillId="0" borderId="0" applyFont="0" applyFill="0" applyBorder="0" applyAlignment="0" applyProtection="0"/>
  </cellStyleXfs>
  <cellXfs count="19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5" fontId="8" fillId="3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5" fontId="8" fillId="2" borderId="4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164" fontId="22" fillId="4" borderId="4" xfId="2" applyNumberFormat="1" applyFont="1" applyFill="1" applyBorder="1" applyAlignment="1">
      <alignment horizontal="center"/>
    </xf>
    <xf numFmtId="0" fontId="22" fillId="4" borderId="4" xfId="2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49" fontId="7" fillId="2" borderId="2" xfId="0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/>
    </xf>
  </cellXfs>
  <cellStyles count="5">
    <cellStyle name="Komma" xfId="1" builtinId="3"/>
    <cellStyle name="Komma 2" xfId="3" xr:uid="{00000000-0005-0000-0000-00002F000000}"/>
    <cellStyle name="Komma 3" xfId="4" xr:uid="{00000000-0005-0000-0000-000031000000}"/>
    <cellStyle name="Standard" xfId="0" builtinId="0"/>
    <cellStyle name="Standard 2" xfId="2" xr:uid="{00000000-0005-0000-0000-000030000000}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90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33</v>
      </c>
      <c r="E1" s="19"/>
      <c r="F1" s="20"/>
      <c r="G1" s="19"/>
      <c r="H1" s="20"/>
      <c r="I1" s="19"/>
      <c r="J1" s="18" t="s">
        <v>32</v>
      </c>
      <c r="K1" s="157" t="s">
        <v>29</v>
      </c>
      <c r="L1" s="157"/>
      <c r="M1" s="156" t="s">
        <v>22</v>
      </c>
      <c r="N1" s="156"/>
      <c r="O1" s="156"/>
      <c r="P1" s="155" t="s">
        <v>16</v>
      </c>
      <c r="Q1" s="155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35</v>
      </c>
      <c r="D3" s="118" t="s">
        <v>70</v>
      </c>
      <c r="E3" s="118" t="s">
        <v>71</v>
      </c>
      <c r="F3" s="118" t="s">
        <v>72</v>
      </c>
      <c r="G3" s="118" t="s">
        <v>73</v>
      </c>
      <c r="H3" s="118" t="s">
        <v>74</v>
      </c>
      <c r="I3" s="118" t="s">
        <v>75</v>
      </c>
      <c r="J3" s="158" t="s">
        <v>1</v>
      </c>
      <c r="K3" s="158"/>
      <c r="L3" s="118" t="s">
        <v>81</v>
      </c>
      <c r="M3" s="118" t="s">
        <v>82</v>
      </c>
      <c r="N3" s="118" t="s">
        <v>83</v>
      </c>
      <c r="O3" s="118" t="s">
        <v>84</v>
      </c>
      <c r="P3" s="118" t="s">
        <v>85</v>
      </c>
      <c r="Q3" s="118" t="s">
        <v>86</v>
      </c>
      <c r="R3" s="159" t="s">
        <v>3</v>
      </c>
      <c r="S3" s="159"/>
      <c r="T3" s="159" t="s">
        <v>5</v>
      </c>
      <c r="U3" s="159"/>
    </row>
    <row r="4" spans="1:22" s="21" customFormat="1" ht="34.5" customHeight="1" x14ac:dyDescent="0.3">
      <c r="A4" s="29" t="s">
        <v>2</v>
      </c>
      <c r="B4" s="160" t="s">
        <v>53</v>
      </c>
      <c r="C4" s="161"/>
      <c r="D4" s="30" t="s">
        <v>76</v>
      </c>
      <c r="E4" s="30" t="s">
        <v>77</v>
      </c>
      <c r="F4" s="30" t="s">
        <v>78</v>
      </c>
      <c r="G4" s="30" t="s">
        <v>79</v>
      </c>
      <c r="H4" s="30" t="s">
        <v>68</v>
      </c>
      <c r="I4" s="30" t="s">
        <v>80</v>
      </c>
      <c r="J4" s="29" t="s">
        <v>0</v>
      </c>
      <c r="K4" s="31" t="s">
        <v>4</v>
      </c>
      <c r="L4" s="30" t="s">
        <v>77</v>
      </c>
      <c r="M4" s="30" t="s">
        <v>76</v>
      </c>
      <c r="N4" s="30" t="s">
        <v>78</v>
      </c>
      <c r="O4" s="30" t="s">
        <v>79</v>
      </c>
      <c r="P4" s="30" t="s">
        <v>87</v>
      </c>
      <c r="Q4" s="30" t="s">
        <v>80</v>
      </c>
      <c r="R4" s="32" t="s">
        <v>0</v>
      </c>
      <c r="S4" s="29" t="s">
        <v>4</v>
      </c>
      <c r="T4" s="31" t="s">
        <v>0</v>
      </c>
      <c r="U4" s="29" t="s">
        <v>6</v>
      </c>
      <c r="V4" s="153" t="s">
        <v>47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3"/>
    </row>
    <row r="6" spans="1:22" ht="20.25" customHeight="1" x14ac:dyDescent="0.3">
      <c r="A6" s="35">
        <v>1</v>
      </c>
      <c r="B6" s="162" t="str">
        <f>'Übersicht Gruppen'!B2</f>
        <v>Rastdorf III</v>
      </c>
      <c r="C6" s="163"/>
      <c r="D6" s="36">
        <f>'Übersicht Gruppen'!C2</f>
        <v>934.1</v>
      </c>
      <c r="E6" s="36">
        <f>'Übersicht Gruppen'!D2</f>
        <v>929.59999999999991</v>
      </c>
      <c r="F6" s="36">
        <f>'Übersicht Gruppen'!E2</f>
        <v>934</v>
      </c>
      <c r="G6" s="36">
        <f>'Übersicht Gruppen'!F2</f>
        <v>947.4</v>
      </c>
      <c r="H6" s="36">
        <f>'Übersicht Gruppen'!G2</f>
        <v>936.5</v>
      </c>
      <c r="I6" s="36">
        <f>'Übersicht Gruppen'!H2</f>
        <v>942.8</v>
      </c>
      <c r="J6" s="37">
        <f>'Übersicht Gruppen'!I2</f>
        <v>937.40000000000009</v>
      </c>
      <c r="K6" s="38">
        <f t="shared" ref="K6:K11" si="0">SUM(D6:I6)</f>
        <v>5624.4000000000005</v>
      </c>
      <c r="L6" s="36">
        <f>'Übersicht Gruppen'!K2</f>
        <v>935.5</v>
      </c>
      <c r="M6" s="36">
        <f>'Übersicht Gruppen'!L2</f>
        <v>933.80000000000007</v>
      </c>
      <c r="N6" s="36">
        <f>'Übersicht Gruppen'!M2</f>
        <v>940.4</v>
      </c>
      <c r="O6" s="36">
        <f>'Übersicht Gruppen'!N2</f>
        <v>939.50000000000011</v>
      </c>
      <c r="P6" s="36">
        <f>'Übersicht Gruppen'!O2</f>
        <v>0</v>
      </c>
      <c r="Q6" s="36">
        <f>'Übersicht Gruppen'!P2</f>
        <v>0</v>
      </c>
      <c r="R6" s="37">
        <f>IF(Formelhilfe!O2=0,0,'Übersicht Gruppen'!Q2)</f>
        <v>937.30000000000007</v>
      </c>
      <c r="S6" s="38">
        <f t="shared" ref="S6:S11" si="1">SUM(L6:Q6)</f>
        <v>3749.2000000000003</v>
      </c>
      <c r="T6" s="37">
        <f>'Übersicht Gruppen'!S2</f>
        <v>937.36</v>
      </c>
      <c r="U6" s="38">
        <f>SUM(S6+K6)</f>
        <v>9373.6</v>
      </c>
      <c r="V6" s="154"/>
    </row>
    <row r="7" spans="1:22" ht="20.25" customHeight="1" x14ac:dyDescent="0.3">
      <c r="A7" s="39">
        <v>2</v>
      </c>
      <c r="B7" s="164" t="str">
        <f>'Übersicht Gruppen'!B3</f>
        <v>Spahnharrenst. III</v>
      </c>
      <c r="C7" s="165"/>
      <c r="D7" s="40">
        <f>'Übersicht Gruppen'!C3</f>
        <v>924.59999999999991</v>
      </c>
      <c r="E7" s="40">
        <f>'Übersicht Gruppen'!D3</f>
        <v>929.69999999999993</v>
      </c>
      <c r="F7" s="40">
        <f>'Übersicht Gruppen'!E3</f>
        <v>936.09999999999991</v>
      </c>
      <c r="G7" s="40">
        <f>'Übersicht Gruppen'!F3</f>
        <v>923.7</v>
      </c>
      <c r="H7" s="40">
        <f>'Übersicht Gruppen'!G3</f>
        <v>937.09999999999991</v>
      </c>
      <c r="I7" s="40">
        <f>'Übersicht Gruppen'!H3</f>
        <v>927.30000000000007</v>
      </c>
      <c r="J7" s="41">
        <f>'Übersicht Gruppen'!I3</f>
        <v>929.74999999999989</v>
      </c>
      <c r="K7" s="42">
        <f t="shared" si="0"/>
        <v>5578.4999999999991</v>
      </c>
      <c r="L7" s="40">
        <f>'Übersicht Gruppen'!K3</f>
        <v>920.8</v>
      </c>
      <c r="M7" s="40">
        <f>'Übersicht Gruppen'!L3</f>
        <v>936.5</v>
      </c>
      <c r="N7" s="40">
        <f>'Übersicht Gruppen'!M3</f>
        <v>927.5</v>
      </c>
      <c r="O7" s="40">
        <f>'Übersicht Gruppen'!N3</f>
        <v>932.5</v>
      </c>
      <c r="P7" s="40">
        <f>'Übersicht Gruppen'!O3</f>
        <v>0</v>
      </c>
      <c r="Q7" s="40">
        <f>'Übersicht Gruppen'!P3</f>
        <v>0</v>
      </c>
      <c r="R7" s="41">
        <f>IF(Formelhilfe!O3=0,0,'Übersicht Gruppen'!Q3)</f>
        <v>929.32500000000005</v>
      </c>
      <c r="S7" s="42">
        <f t="shared" si="1"/>
        <v>3717.3</v>
      </c>
      <c r="T7" s="41">
        <f>'Übersicht Gruppen'!S3</f>
        <v>929.57999999999993</v>
      </c>
      <c r="U7" s="42">
        <f t="shared" ref="U7:U11" si="2">SUM(S7+K7)</f>
        <v>9295.7999999999993</v>
      </c>
      <c r="V7" s="86">
        <f>(U6-U7)*-1</f>
        <v>-77.800000000001091</v>
      </c>
    </row>
    <row r="8" spans="1:22" ht="20.25" customHeight="1" x14ac:dyDescent="0.3">
      <c r="A8" s="43">
        <v>3</v>
      </c>
      <c r="B8" s="162" t="str">
        <f>'Übersicht Gruppen'!B4</f>
        <v>Neubörger III</v>
      </c>
      <c r="C8" s="163"/>
      <c r="D8" s="36">
        <f>'Übersicht Gruppen'!C4</f>
        <v>905.8</v>
      </c>
      <c r="E8" s="36">
        <f>'Übersicht Gruppen'!D4</f>
        <v>917.9</v>
      </c>
      <c r="F8" s="36">
        <f>'Übersicht Gruppen'!E4</f>
        <v>927.1</v>
      </c>
      <c r="G8" s="36">
        <f>'Übersicht Gruppen'!F4</f>
        <v>920.90000000000009</v>
      </c>
      <c r="H8" s="36">
        <f>'Übersicht Gruppen'!G4</f>
        <v>920</v>
      </c>
      <c r="I8" s="36">
        <f>'Übersicht Gruppen'!H4</f>
        <v>908.7</v>
      </c>
      <c r="J8" s="37">
        <f>'Übersicht Gruppen'!I4</f>
        <v>916.73333333333323</v>
      </c>
      <c r="K8" s="38">
        <f t="shared" si="0"/>
        <v>5500.4</v>
      </c>
      <c r="L8" s="36">
        <f>'Übersicht Gruppen'!K4</f>
        <v>925.2</v>
      </c>
      <c r="M8" s="36">
        <f>'Übersicht Gruppen'!L4</f>
        <v>934.4</v>
      </c>
      <c r="N8" s="36">
        <f>'Übersicht Gruppen'!M4</f>
        <v>939.6</v>
      </c>
      <c r="O8" s="36">
        <f>'Übersicht Gruppen'!N4</f>
        <v>929.2</v>
      </c>
      <c r="P8" s="36">
        <f>'Übersicht Gruppen'!O4</f>
        <v>0</v>
      </c>
      <c r="Q8" s="36">
        <f>'Übersicht Gruppen'!P4</f>
        <v>0</v>
      </c>
      <c r="R8" s="37">
        <f>IF(Formelhilfe!O4=0,0,'Übersicht Gruppen'!Q4)</f>
        <v>932.09999999999991</v>
      </c>
      <c r="S8" s="38">
        <f t="shared" si="1"/>
        <v>3728.3999999999996</v>
      </c>
      <c r="T8" s="37">
        <f>'Übersicht Gruppen'!S4</f>
        <v>922.87999999999988</v>
      </c>
      <c r="U8" s="38">
        <f t="shared" si="2"/>
        <v>9228.7999999999993</v>
      </c>
      <c r="V8" s="92">
        <f t="shared" ref="V8:V11" si="3">(U7-U8)*-1</f>
        <v>-67</v>
      </c>
    </row>
    <row r="9" spans="1:22" ht="20.25" customHeight="1" x14ac:dyDescent="0.3">
      <c r="A9" s="29">
        <v>4</v>
      </c>
      <c r="B9" s="164" t="str">
        <f>'Übersicht Gruppen'!B5</f>
        <v>Bockhorst</v>
      </c>
      <c r="C9" s="165"/>
      <c r="D9" s="40">
        <f>'Übersicht Gruppen'!C5</f>
        <v>917</v>
      </c>
      <c r="E9" s="40">
        <f>'Übersicht Gruppen'!D5</f>
        <v>918.6</v>
      </c>
      <c r="F9" s="40">
        <f>'Übersicht Gruppen'!E5</f>
        <v>906.80000000000007</v>
      </c>
      <c r="G9" s="40">
        <f>'Übersicht Gruppen'!F5</f>
        <v>923.80000000000007</v>
      </c>
      <c r="H9" s="40">
        <f>'Übersicht Gruppen'!G5</f>
        <v>928.2</v>
      </c>
      <c r="I9" s="40">
        <f>'Übersicht Gruppen'!H5</f>
        <v>917.1</v>
      </c>
      <c r="J9" s="41">
        <f>'Übersicht Gruppen'!I5</f>
        <v>918.58333333333348</v>
      </c>
      <c r="K9" s="42">
        <f t="shared" si="0"/>
        <v>5511.5000000000009</v>
      </c>
      <c r="L9" s="40">
        <f>'Übersicht Gruppen'!K5</f>
        <v>908.7</v>
      </c>
      <c r="M9" s="40">
        <f>'Übersicht Gruppen'!L5</f>
        <v>920.8</v>
      </c>
      <c r="N9" s="40">
        <f>'Übersicht Gruppen'!M5</f>
        <v>928.5</v>
      </c>
      <c r="O9" s="40">
        <f>'Übersicht Gruppen'!N5</f>
        <v>907.8</v>
      </c>
      <c r="P9" s="40">
        <f>'Übersicht Gruppen'!O5</f>
        <v>0</v>
      </c>
      <c r="Q9" s="40">
        <f>'Übersicht Gruppen'!P5</f>
        <v>0</v>
      </c>
      <c r="R9" s="41">
        <f>IF(Formelhilfe!O5=0,0,'Übersicht Gruppen'!Q5)</f>
        <v>916.45</v>
      </c>
      <c r="S9" s="42">
        <f t="shared" si="1"/>
        <v>3665.8</v>
      </c>
      <c r="T9" s="41">
        <f>'Übersicht Gruppen'!S5</f>
        <v>917.7299999999999</v>
      </c>
      <c r="U9" s="42">
        <f t="shared" si="2"/>
        <v>9177.3000000000011</v>
      </c>
      <c r="V9" s="86">
        <f t="shared" si="3"/>
        <v>-51.499999999998181</v>
      </c>
    </row>
    <row r="10" spans="1:22" ht="20.25" customHeight="1" x14ac:dyDescent="0.3">
      <c r="A10" s="44">
        <v>5</v>
      </c>
      <c r="B10" s="162" t="str">
        <f>'Übersicht Gruppen'!B6</f>
        <v>Börger IV</v>
      </c>
      <c r="C10" s="163"/>
      <c r="D10" s="36">
        <f>'Übersicht Gruppen'!C6</f>
        <v>915.09999999999991</v>
      </c>
      <c r="E10" s="36">
        <f>'Übersicht Gruppen'!D6</f>
        <v>909.69999999999993</v>
      </c>
      <c r="F10" s="36">
        <f>'Übersicht Gruppen'!E6</f>
        <v>918.5</v>
      </c>
      <c r="G10" s="36">
        <f>'Übersicht Gruppen'!F6</f>
        <v>918.6</v>
      </c>
      <c r="H10" s="36">
        <f>'Übersicht Gruppen'!G6</f>
        <v>917.2</v>
      </c>
      <c r="I10" s="36">
        <f>'Übersicht Gruppen'!H6</f>
        <v>913.4</v>
      </c>
      <c r="J10" s="37">
        <f>'Übersicht Gruppen'!I6</f>
        <v>915.41666666666652</v>
      </c>
      <c r="K10" s="38">
        <f t="shared" si="0"/>
        <v>5492.4999999999991</v>
      </c>
      <c r="L10" s="36">
        <f>'Übersicht Gruppen'!K6</f>
        <v>912.09999999999991</v>
      </c>
      <c r="M10" s="36">
        <f>'Übersicht Gruppen'!L6</f>
        <v>918.40000000000009</v>
      </c>
      <c r="N10" s="36">
        <f>'Übersicht Gruppen'!M6</f>
        <v>916.90000000000009</v>
      </c>
      <c r="O10" s="36">
        <f>'Übersicht Gruppen'!N6</f>
        <v>917.5</v>
      </c>
      <c r="P10" s="36">
        <f>'Übersicht Gruppen'!O6</f>
        <v>0</v>
      </c>
      <c r="Q10" s="36">
        <f>'Übersicht Gruppen'!P6</f>
        <v>0</v>
      </c>
      <c r="R10" s="37">
        <f>IF(Formelhilfe!O6=0,0,'Übersicht Gruppen'!Q6)</f>
        <v>916.22500000000002</v>
      </c>
      <c r="S10" s="38">
        <f t="shared" si="1"/>
        <v>3664.9</v>
      </c>
      <c r="T10" s="37">
        <f>'Übersicht Gruppen'!S6</f>
        <v>915.73999999999978</v>
      </c>
      <c r="U10" s="38">
        <f t="shared" si="2"/>
        <v>9157.4</v>
      </c>
      <c r="V10" s="92">
        <f t="shared" si="3"/>
        <v>-19.900000000001455</v>
      </c>
    </row>
    <row r="11" spans="1:22" ht="20.25" customHeight="1" x14ac:dyDescent="0.3">
      <c r="A11" s="45">
        <v>6</v>
      </c>
      <c r="B11" s="164" t="str">
        <f>'Übersicht Gruppen'!B7</f>
        <v>Ostenwalde III</v>
      </c>
      <c r="C11" s="165"/>
      <c r="D11" s="40">
        <f>'Übersicht Gruppen'!C7</f>
        <v>876</v>
      </c>
      <c r="E11" s="40">
        <f>'Übersicht Gruppen'!D7</f>
        <v>861.59999999999991</v>
      </c>
      <c r="F11" s="40">
        <f>'Übersicht Gruppen'!E7</f>
        <v>887.30000000000007</v>
      </c>
      <c r="G11" s="40">
        <f>'Übersicht Gruppen'!F7</f>
        <v>881.40000000000009</v>
      </c>
      <c r="H11" s="40">
        <f>'Übersicht Gruppen'!G7</f>
        <v>889.95999999999992</v>
      </c>
      <c r="I11" s="40">
        <f>'Übersicht Gruppen'!H7</f>
        <v>902.3</v>
      </c>
      <c r="J11" s="41">
        <f>'Übersicht Gruppen'!I7</f>
        <v>883.09333333333336</v>
      </c>
      <c r="K11" s="42">
        <f t="shared" si="0"/>
        <v>5298.56</v>
      </c>
      <c r="L11" s="40">
        <f>'Übersicht Gruppen'!K7</f>
        <v>918.5</v>
      </c>
      <c r="M11" s="40">
        <f>'Übersicht Gruppen'!L7</f>
        <v>893.59999999999991</v>
      </c>
      <c r="N11" s="40">
        <f>'Übersicht Gruppen'!M7</f>
        <v>905.4</v>
      </c>
      <c r="O11" s="40">
        <f>'Übersicht Gruppen'!N7</f>
        <v>901</v>
      </c>
      <c r="P11" s="40">
        <f>'Übersicht Gruppen'!O7</f>
        <v>0</v>
      </c>
      <c r="Q11" s="40">
        <f>'Übersicht Gruppen'!P7</f>
        <v>0</v>
      </c>
      <c r="R11" s="41">
        <f>IF(Formelhilfe!O7=0,0,'Übersicht Gruppen'!Q7)</f>
        <v>904.625</v>
      </c>
      <c r="S11" s="42">
        <f t="shared" si="1"/>
        <v>3618.5</v>
      </c>
      <c r="T11" s="41">
        <f>'Übersicht Gruppen'!S7</f>
        <v>891.7059999999999</v>
      </c>
      <c r="U11" s="42">
        <f t="shared" si="2"/>
        <v>8917.0600000000013</v>
      </c>
      <c r="V11" s="86">
        <f t="shared" si="3"/>
        <v>-240.33999999999833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1"/>
    </row>
    <row r="13" spans="1:22" s="51" customFormat="1" x14ac:dyDescent="0.3">
      <c r="A13" s="22"/>
      <c r="B13" s="22"/>
      <c r="C13" s="50" t="s">
        <v>34</v>
      </c>
      <c r="D13" s="36">
        <f>AVERAGE(D6:D11)</f>
        <v>912.1</v>
      </c>
      <c r="E13" s="36">
        <f t="shared" ref="E13:U13" si="4">AVERAGE(E6:E11)</f>
        <v>911.18333333333339</v>
      </c>
      <c r="F13" s="36">
        <f t="shared" si="4"/>
        <v>918.30000000000007</v>
      </c>
      <c r="G13" s="36">
        <f t="shared" si="4"/>
        <v>919.30000000000018</v>
      </c>
      <c r="H13" s="36">
        <f t="shared" si="4"/>
        <v>921.49333333333334</v>
      </c>
      <c r="I13" s="36">
        <f t="shared" si="4"/>
        <v>918.6</v>
      </c>
      <c r="J13" s="37">
        <f t="shared" si="4"/>
        <v>916.82944444444445</v>
      </c>
      <c r="K13" s="38">
        <f>SUM(K6:K11)/6</f>
        <v>5500.9766666666665</v>
      </c>
      <c r="L13" s="36">
        <f t="shared" si="4"/>
        <v>920.13333333333321</v>
      </c>
      <c r="M13" s="36">
        <f t="shared" si="4"/>
        <v>922.91666666666663</v>
      </c>
      <c r="N13" s="36">
        <f t="shared" si="4"/>
        <v>926.38333333333321</v>
      </c>
      <c r="O13" s="36">
        <f t="shared" si="4"/>
        <v>921.25</v>
      </c>
      <c r="P13" s="36">
        <f t="shared" si="4"/>
        <v>0</v>
      </c>
      <c r="Q13" s="36">
        <f t="shared" si="4"/>
        <v>0</v>
      </c>
      <c r="R13" s="37">
        <f t="shared" si="4"/>
        <v>922.67083333333346</v>
      </c>
      <c r="S13" s="36">
        <f t="shared" si="4"/>
        <v>3690.6833333333338</v>
      </c>
      <c r="T13" s="37">
        <f t="shared" si="4"/>
        <v>919.16599999999983</v>
      </c>
      <c r="U13" s="38">
        <f t="shared" si="4"/>
        <v>9191.6600000000017</v>
      </c>
      <c r="V13" s="53"/>
    </row>
    <row r="14" spans="1:22" s="51" customFormat="1" ht="9.75" customHeight="1" x14ac:dyDescent="0.3">
      <c r="A14" s="22"/>
      <c r="B14" s="22"/>
      <c r="C14" s="53"/>
      <c r="D14" s="114"/>
      <c r="E14" s="114"/>
      <c r="F14" s="114"/>
      <c r="G14" s="114"/>
      <c r="H14" s="114"/>
      <c r="I14" s="114"/>
      <c r="J14" s="115"/>
      <c r="K14" s="116"/>
      <c r="L14" s="114"/>
      <c r="M14" s="114"/>
      <c r="N14" s="114"/>
      <c r="O14" s="114"/>
      <c r="P14" s="114"/>
      <c r="Q14" s="114"/>
      <c r="R14" s="115"/>
      <c r="S14" s="114"/>
      <c r="T14" s="115"/>
      <c r="U14" s="116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9" t="s">
        <v>1</v>
      </c>
      <c r="K15" s="159"/>
      <c r="L15" s="46"/>
      <c r="M15" s="46"/>
      <c r="N15" s="46"/>
      <c r="O15" s="46"/>
      <c r="P15" s="46"/>
      <c r="Q15" s="46"/>
      <c r="R15" s="159" t="s">
        <v>3</v>
      </c>
      <c r="S15" s="159"/>
      <c r="T15" s="159" t="s">
        <v>5</v>
      </c>
      <c r="U15" s="159"/>
      <c r="V15" s="153" t="s">
        <v>47</v>
      </c>
    </row>
    <row r="16" spans="1:22" ht="15.75" customHeight="1" x14ac:dyDescent="0.3">
      <c r="A16" s="29" t="s">
        <v>2</v>
      </c>
      <c r="B16" s="52" t="s">
        <v>12</v>
      </c>
      <c r="C16" s="29" t="s">
        <v>53</v>
      </c>
      <c r="D16" s="53"/>
      <c r="E16" s="53"/>
      <c r="F16" s="53"/>
      <c r="G16" s="53"/>
      <c r="H16" s="53"/>
      <c r="I16" s="53"/>
      <c r="J16" s="117" t="s">
        <v>0</v>
      </c>
      <c r="K16" s="117" t="s">
        <v>6</v>
      </c>
      <c r="L16" s="53"/>
      <c r="M16" s="53"/>
      <c r="N16" s="53"/>
      <c r="O16" s="53"/>
      <c r="P16" s="53"/>
      <c r="Q16" s="53"/>
      <c r="R16" s="117" t="s">
        <v>0</v>
      </c>
      <c r="S16" s="117" t="s">
        <v>6</v>
      </c>
      <c r="T16" s="117" t="s">
        <v>0</v>
      </c>
      <c r="U16" s="117" t="s">
        <v>6</v>
      </c>
      <c r="V16" s="153"/>
    </row>
    <row r="17" spans="1:22" s="51" customFormat="1" ht="18" customHeight="1" x14ac:dyDescent="0.3">
      <c r="A17" s="50">
        <v>1</v>
      </c>
      <c r="B17" s="54" t="str">
        <f>'Übersicht Schützen'!A2</f>
        <v>Günter Bookjans</v>
      </c>
      <c r="C17" s="93" t="str">
        <f>'Übersicht Schützen'!B2</f>
        <v>Rastdorf III</v>
      </c>
      <c r="D17" s="55">
        <f>'Übersicht Schützen'!C2</f>
        <v>312.89999999999998</v>
      </c>
      <c r="E17" s="38">
        <f>'Übersicht Schützen'!D2</f>
        <v>306.2</v>
      </c>
      <c r="F17" s="38">
        <f>'Übersicht Schützen'!E2</f>
        <v>312.60000000000002</v>
      </c>
      <c r="G17" s="38">
        <f>'Übersicht Schützen'!F2</f>
        <v>316.89999999999998</v>
      </c>
      <c r="H17" s="38">
        <f>'Übersicht Schützen'!G2</f>
        <v>313.7</v>
      </c>
      <c r="I17" s="38">
        <f>'Übersicht Schützen'!H2</f>
        <v>316</v>
      </c>
      <c r="J17" s="56">
        <f>'Übersicht Schützen'!I2</f>
        <v>313.05</v>
      </c>
      <c r="K17" s="38">
        <f>SUM(D17:I17)</f>
        <v>1878.3</v>
      </c>
      <c r="L17" s="38">
        <f>'Übersicht Schützen'!L2</f>
        <v>315.39999999999998</v>
      </c>
      <c r="M17" s="38">
        <f>'Übersicht Schützen'!M2</f>
        <v>315.2</v>
      </c>
      <c r="N17" s="38">
        <f>'Übersicht Schützen'!N2</f>
        <v>315.60000000000002</v>
      </c>
      <c r="O17" s="38">
        <f>'Übersicht Schützen'!O2</f>
        <v>313.3</v>
      </c>
      <c r="P17" s="38">
        <f>'Übersicht Schützen'!P2</f>
        <v>0</v>
      </c>
      <c r="Q17" s="38">
        <f>'Übersicht Schützen'!Q2</f>
        <v>0</v>
      </c>
      <c r="R17" s="56">
        <f>IF(Formelhilfe!O9=0,0,'Übersicht Schützen'!R2)</f>
        <v>314.875</v>
      </c>
      <c r="S17" s="38">
        <f>SUM(L17:Q17)</f>
        <v>1259.5</v>
      </c>
      <c r="T17" s="56">
        <f>'Übersicht Schützen'!U2</f>
        <v>313.77999999999997</v>
      </c>
      <c r="U17" s="38">
        <f>SUM(K17+S17)</f>
        <v>3137.8</v>
      </c>
      <c r="V17" s="154"/>
    </row>
    <row r="18" spans="1:22" s="51" customFormat="1" ht="18" customHeight="1" x14ac:dyDescent="0.3">
      <c r="A18" s="29">
        <v>2</v>
      </c>
      <c r="B18" s="57" t="str">
        <f>'Übersicht Schützen'!A3</f>
        <v>Michael Meer</v>
      </c>
      <c r="C18" s="94" t="str">
        <f>'Übersicht Schützen'!B3</f>
        <v>Rastdorf III</v>
      </c>
      <c r="D18" s="58">
        <f>'Übersicht Schützen'!C3</f>
        <v>312.10000000000002</v>
      </c>
      <c r="E18" s="42">
        <f>'Übersicht Schützen'!D3</f>
        <v>311.2</v>
      </c>
      <c r="F18" s="42">
        <f>'Übersicht Schützen'!E3</f>
        <v>309.7</v>
      </c>
      <c r="G18" s="42">
        <f>'Übersicht Schützen'!F3</f>
        <v>315.39999999999998</v>
      </c>
      <c r="H18" s="42">
        <f>'Übersicht Schützen'!G3</f>
        <v>309.89999999999998</v>
      </c>
      <c r="I18" s="42">
        <f>'Übersicht Schützen'!H3</f>
        <v>314.8</v>
      </c>
      <c r="J18" s="59">
        <f>'Übersicht Schützen'!I3</f>
        <v>312.18333333333334</v>
      </c>
      <c r="K18" s="42">
        <f>SUM(D18:I18)</f>
        <v>1873.1000000000001</v>
      </c>
      <c r="L18" s="42">
        <f>'Übersicht Schützen'!L3</f>
        <v>310.89999999999998</v>
      </c>
      <c r="M18" s="42">
        <f>'Übersicht Schützen'!M3</f>
        <v>308.10000000000002</v>
      </c>
      <c r="N18" s="42">
        <f>'Übersicht Schützen'!N3</f>
        <v>316.2</v>
      </c>
      <c r="O18" s="42">
        <f>'Übersicht Schützen'!O3</f>
        <v>313.60000000000002</v>
      </c>
      <c r="P18" s="42">
        <f>'Übersicht Schützen'!P3</f>
        <v>0</v>
      </c>
      <c r="Q18" s="42">
        <f>'Übersicht Schützen'!Q3</f>
        <v>0</v>
      </c>
      <c r="R18" s="59">
        <f>IF(Formelhilfe!O10=0,0,'Übersicht Schützen'!R3)</f>
        <v>312.20000000000005</v>
      </c>
      <c r="S18" s="42">
        <f t="shared" ref="S18:S52" si="5">SUM(L18:Q18)</f>
        <v>1248.8000000000002</v>
      </c>
      <c r="T18" s="59">
        <f>'Übersicht Schützen'!U3</f>
        <v>312.18999999999994</v>
      </c>
      <c r="U18" s="42">
        <f t="shared" ref="U18:U52" si="6">SUM(K18+S18)</f>
        <v>3121.9000000000005</v>
      </c>
      <c r="V18" s="42">
        <f>(U17-U18)*-1</f>
        <v>-15.899999999999636</v>
      </c>
    </row>
    <row r="19" spans="1:22" s="51" customFormat="1" ht="18" customHeight="1" x14ac:dyDescent="0.3">
      <c r="A19" s="50">
        <v>3</v>
      </c>
      <c r="B19" s="54" t="str">
        <f>'Übersicht Schützen'!A4</f>
        <v>Robert Wotte</v>
      </c>
      <c r="C19" s="93" t="str">
        <f>'Übersicht Schützen'!B4</f>
        <v>Rastdorf III</v>
      </c>
      <c r="D19" s="55">
        <f>'Übersicht Schützen'!C4</f>
        <v>309.10000000000002</v>
      </c>
      <c r="E19" s="38">
        <f>'Übersicht Schützen'!D4</f>
        <v>312.2</v>
      </c>
      <c r="F19" s="38">
        <f>'Übersicht Schützen'!E4</f>
        <v>311.7</v>
      </c>
      <c r="G19" s="38">
        <f>'Übersicht Schützen'!F4</f>
        <v>315.10000000000002</v>
      </c>
      <c r="H19" s="38">
        <f>'Übersicht Schützen'!G4</f>
        <v>311.3</v>
      </c>
      <c r="I19" s="38">
        <f>'Übersicht Schützen'!H4</f>
        <v>312</v>
      </c>
      <c r="J19" s="56">
        <f>'Übersicht Schützen'!I4</f>
        <v>311.89999999999998</v>
      </c>
      <c r="K19" s="38">
        <f t="shared" ref="K19:K52" si="7">SUM(D19:I19)</f>
        <v>1871.3999999999999</v>
      </c>
      <c r="L19" s="38">
        <f>'Übersicht Schützen'!L4</f>
        <v>309.2</v>
      </c>
      <c r="M19" s="38">
        <f>'Übersicht Schützen'!M4</f>
        <v>310.5</v>
      </c>
      <c r="N19" s="38">
        <f>'Übersicht Schützen'!N4</f>
        <v>308.60000000000002</v>
      </c>
      <c r="O19" s="38">
        <f>'Übersicht Schützen'!O4</f>
        <v>312.60000000000002</v>
      </c>
      <c r="P19" s="38">
        <f>'Übersicht Schützen'!P4</f>
        <v>0</v>
      </c>
      <c r="Q19" s="38">
        <f>'Übersicht Schützen'!Q4</f>
        <v>0</v>
      </c>
      <c r="R19" s="56">
        <f>IF(Formelhilfe!O11=0,0,'Übersicht Schützen'!R4)</f>
        <v>310.22500000000002</v>
      </c>
      <c r="S19" s="38">
        <f t="shared" si="5"/>
        <v>1240.9000000000001</v>
      </c>
      <c r="T19" s="56">
        <f>'Übersicht Schützen'!U4</f>
        <v>311.22999999999996</v>
      </c>
      <c r="U19" s="38">
        <f t="shared" si="6"/>
        <v>3112.3</v>
      </c>
      <c r="V19" s="38">
        <f t="shared" ref="V19:V46" si="8">(U18-U19)*-1</f>
        <v>-9.6000000000003638</v>
      </c>
    </row>
    <row r="20" spans="1:22" s="51" customFormat="1" ht="18" customHeight="1" x14ac:dyDescent="0.3">
      <c r="A20" s="52">
        <v>4</v>
      </c>
      <c r="B20" s="57" t="str">
        <f>'Übersicht Schützen'!A5</f>
        <v>Ingo Jaeger</v>
      </c>
      <c r="C20" s="94" t="str">
        <f>'Übersicht Schützen'!B5</f>
        <v>Spahnharrenst. III</v>
      </c>
      <c r="D20" s="58">
        <f>'Übersicht Schützen'!C5</f>
        <v>306.8</v>
      </c>
      <c r="E20" s="42">
        <f>'Übersicht Schützen'!D5</f>
        <v>311.7</v>
      </c>
      <c r="F20" s="42">
        <f>'Übersicht Schützen'!E5</f>
        <v>314.2</v>
      </c>
      <c r="G20" s="42">
        <f>'Übersicht Schützen'!F5</f>
        <v>307.7</v>
      </c>
      <c r="H20" s="42">
        <f>'Übersicht Schützen'!G5</f>
        <v>312.5</v>
      </c>
      <c r="I20" s="42">
        <f>'Übersicht Schützen'!H5</f>
        <v>307.7</v>
      </c>
      <c r="J20" s="59">
        <f>'Übersicht Schützen'!I5</f>
        <v>310.10000000000002</v>
      </c>
      <c r="K20" s="42">
        <f t="shared" si="7"/>
        <v>1860.6000000000001</v>
      </c>
      <c r="L20" s="42">
        <f>'Übersicht Schützen'!L5</f>
        <v>307.39999999999998</v>
      </c>
      <c r="M20" s="42">
        <f>'Übersicht Schützen'!M5</f>
        <v>314.10000000000002</v>
      </c>
      <c r="N20" s="42">
        <f>'Übersicht Schützen'!N5</f>
        <v>310.5</v>
      </c>
      <c r="O20" s="42">
        <f>'Übersicht Schützen'!O5</f>
        <v>313.3</v>
      </c>
      <c r="P20" s="42">
        <f>'Übersicht Schützen'!P5</f>
        <v>0</v>
      </c>
      <c r="Q20" s="42">
        <f>'Übersicht Schützen'!Q5</f>
        <v>0</v>
      </c>
      <c r="R20" s="59">
        <f>IF(Formelhilfe!O12=0,0,'Übersicht Schützen'!R5)</f>
        <v>311.32499999999999</v>
      </c>
      <c r="S20" s="42">
        <f t="shared" si="5"/>
        <v>1245.3</v>
      </c>
      <c r="T20" s="59">
        <f>'Übersicht Schützen'!U5</f>
        <v>310.59000000000003</v>
      </c>
      <c r="U20" s="42">
        <f t="shared" si="6"/>
        <v>3105.9</v>
      </c>
      <c r="V20" s="42">
        <f t="shared" si="8"/>
        <v>-6.4000000000000909</v>
      </c>
    </row>
    <row r="21" spans="1:22" s="51" customFormat="1" ht="18" customHeight="1" x14ac:dyDescent="0.3">
      <c r="A21" s="43">
        <v>5</v>
      </c>
      <c r="B21" s="54" t="str">
        <f>'Übersicht Schützen'!A6</f>
        <v>Sebastian Antons</v>
      </c>
      <c r="C21" s="93" t="str">
        <f>'Übersicht Schützen'!B6</f>
        <v>Neubörger III</v>
      </c>
      <c r="D21" s="55">
        <f>'Übersicht Schützen'!C6</f>
        <v>301</v>
      </c>
      <c r="E21" s="38">
        <f>'Übersicht Schützen'!D6</f>
        <v>310</v>
      </c>
      <c r="F21" s="38">
        <f>'Übersicht Schützen'!E6</f>
        <v>308.39999999999998</v>
      </c>
      <c r="G21" s="38">
        <f>'Übersicht Schützen'!F6</f>
        <v>308.10000000000002</v>
      </c>
      <c r="H21" s="38">
        <f>'Übersicht Schützen'!G6</f>
        <v>312.8</v>
      </c>
      <c r="I21" s="38">
        <f>'Übersicht Schützen'!H6</f>
        <v>307.7</v>
      </c>
      <c r="J21" s="56">
        <f>'Übersicht Schützen'!I6</f>
        <v>308</v>
      </c>
      <c r="K21" s="38">
        <f t="shared" si="7"/>
        <v>1848</v>
      </c>
      <c r="L21" s="38">
        <f>'Übersicht Schützen'!L6</f>
        <v>307.10000000000002</v>
      </c>
      <c r="M21" s="38">
        <f>'Übersicht Schützen'!M6</f>
        <v>314.3</v>
      </c>
      <c r="N21" s="38">
        <f>'Übersicht Schützen'!N6</f>
        <v>315.8</v>
      </c>
      <c r="O21" s="38">
        <f>'Übersicht Schützen'!O6</f>
        <v>312.60000000000002</v>
      </c>
      <c r="P21" s="38">
        <f>'Übersicht Schützen'!P6</f>
        <v>0</v>
      </c>
      <c r="Q21" s="38">
        <f>'Übersicht Schützen'!Q6</f>
        <v>0</v>
      </c>
      <c r="R21" s="56">
        <v>312.39999999999998</v>
      </c>
      <c r="S21" s="38">
        <f t="shared" si="5"/>
        <v>1249.8000000000002</v>
      </c>
      <c r="T21" s="56">
        <f>'Übersicht Schützen'!U6</f>
        <v>309.78000000000003</v>
      </c>
      <c r="U21" s="38">
        <f t="shared" si="6"/>
        <v>3097.8</v>
      </c>
      <c r="V21" s="38">
        <f t="shared" si="8"/>
        <v>-8.0999999999999091</v>
      </c>
    </row>
    <row r="22" spans="1:22" s="51" customFormat="1" ht="18" customHeight="1" x14ac:dyDescent="0.3">
      <c r="A22" s="29">
        <v>6</v>
      </c>
      <c r="B22" s="57" t="str">
        <f>'Übersicht Schützen'!A7</f>
        <v>Sebastian Albers</v>
      </c>
      <c r="C22" s="94" t="str">
        <f>'Übersicht Schützen'!B7</f>
        <v>Spahnharrenst. III</v>
      </c>
      <c r="D22" s="58">
        <f>'Übersicht Schützen'!C7</f>
        <v>310.39999999999998</v>
      </c>
      <c r="E22" s="42">
        <f>'Übersicht Schützen'!D7</f>
        <v>306.89999999999998</v>
      </c>
      <c r="F22" s="42">
        <f>'Übersicht Schützen'!E7</f>
        <v>305.89999999999998</v>
      </c>
      <c r="G22" s="42">
        <f>'Übersicht Schützen'!F7</f>
        <v>309.8</v>
      </c>
      <c r="H22" s="42">
        <f>'Übersicht Schützen'!G7</f>
        <v>309.10000000000002</v>
      </c>
      <c r="I22" s="42">
        <f>'Übersicht Schützen'!H7</f>
        <v>309.5</v>
      </c>
      <c r="J22" s="59">
        <f>'Übersicht Schützen'!I7</f>
        <v>308.59999999999997</v>
      </c>
      <c r="K22" s="42">
        <f t="shared" si="7"/>
        <v>1851.6</v>
      </c>
      <c r="L22" s="42">
        <f>'Übersicht Schützen'!L7</f>
        <v>306.10000000000002</v>
      </c>
      <c r="M22" s="42">
        <f>'Übersicht Schützen'!M7</f>
        <v>313.10000000000002</v>
      </c>
      <c r="N22" s="42">
        <f>'Übersicht Schützen'!N7</f>
        <v>307.3</v>
      </c>
      <c r="O22" s="42">
        <f>'Übersicht Schützen'!O7</f>
        <v>306.60000000000002</v>
      </c>
      <c r="P22" s="42">
        <f>'Übersicht Schützen'!P7</f>
        <v>0</v>
      </c>
      <c r="Q22" s="42">
        <f>'Übersicht Schützen'!Q7</f>
        <v>0</v>
      </c>
      <c r="R22" s="59">
        <v>308.83</v>
      </c>
      <c r="S22" s="42">
        <f t="shared" si="5"/>
        <v>1233.0999999999999</v>
      </c>
      <c r="T22" s="59">
        <f>'Übersicht Schützen'!U7</f>
        <v>308.46999999999997</v>
      </c>
      <c r="U22" s="42">
        <f t="shared" si="6"/>
        <v>3084.7</v>
      </c>
      <c r="V22" s="42">
        <f t="shared" si="8"/>
        <v>-13.100000000000364</v>
      </c>
    </row>
    <row r="23" spans="1:22" s="51" customFormat="1" ht="18" customHeight="1" x14ac:dyDescent="0.3">
      <c r="A23" s="50">
        <v>7</v>
      </c>
      <c r="B23" s="54" t="str">
        <f>'Übersicht Schützen'!A8</f>
        <v>Sascha Albers</v>
      </c>
      <c r="C23" s="93" t="str">
        <f>'Übersicht Schützen'!B8</f>
        <v>Spahnharrenst. III</v>
      </c>
      <c r="D23" s="55">
        <f>'Übersicht Schützen'!C8</f>
        <v>305.10000000000002</v>
      </c>
      <c r="E23" s="38">
        <f>'Übersicht Schützen'!D8</f>
        <v>308.10000000000002</v>
      </c>
      <c r="F23" s="38">
        <f>'Übersicht Schützen'!E8</f>
        <v>308.7</v>
      </c>
      <c r="G23" s="38">
        <f>'Übersicht Schützen'!F8</f>
        <v>304.89999999999998</v>
      </c>
      <c r="H23" s="38">
        <f>'Übersicht Schützen'!G8</f>
        <v>312.3</v>
      </c>
      <c r="I23" s="38">
        <f>'Übersicht Schützen'!H8</f>
        <v>309.7</v>
      </c>
      <c r="J23" s="56">
        <f>'Übersicht Schützen'!I8</f>
        <v>308.13333333333338</v>
      </c>
      <c r="K23" s="38">
        <f t="shared" si="7"/>
        <v>1848.8000000000002</v>
      </c>
      <c r="L23" s="38">
        <f>'Übersicht Schützen'!L8</f>
        <v>306.3</v>
      </c>
      <c r="M23" s="38">
        <f>'Übersicht Schützen'!M8</f>
        <v>309.3</v>
      </c>
      <c r="N23" s="38">
        <f>'Übersicht Schützen'!N8</f>
        <v>309.7</v>
      </c>
      <c r="O23" s="38">
        <f>'Übersicht Schützen'!O8</f>
        <v>309.8</v>
      </c>
      <c r="P23" s="38">
        <f>'Übersicht Schützen'!P8</f>
        <v>0</v>
      </c>
      <c r="Q23" s="38">
        <f>'Übersicht Schützen'!Q8</f>
        <v>0</v>
      </c>
      <c r="R23" s="56">
        <f>IF(Formelhilfe!O15=0,0,'Übersicht Schützen'!R8)</f>
        <v>308.77499999999998</v>
      </c>
      <c r="S23" s="38">
        <f t="shared" si="5"/>
        <v>1235.0999999999999</v>
      </c>
      <c r="T23" s="56">
        <f>'Übersicht Schützen'!U8</f>
        <v>308.39000000000004</v>
      </c>
      <c r="U23" s="38">
        <f t="shared" si="6"/>
        <v>3083.9</v>
      </c>
      <c r="V23" s="38">
        <f t="shared" si="8"/>
        <v>-0.79999999999972715</v>
      </c>
    </row>
    <row r="24" spans="1:22" s="51" customFormat="1" ht="18" customHeight="1" x14ac:dyDescent="0.3">
      <c r="A24" s="29">
        <v>8</v>
      </c>
      <c r="B24" s="57" t="str">
        <f>'Übersicht Schützen'!A9</f>
        <v>Stefen van der Draai</v>
      </c>
      <c r="C24" s="94" t="str">
        <f>'Übersicht Schützen'!B9</f>
        <v>Spahnharrenst. III</v>
      </c>
      <c r="D24" s="58">
        <f>'Übersicht Schützen'!C9</f>
        <v>307.39999999999998</v>
      </c>
      <c r="E24" s="42">
        <f>'Übersicht Schützen'!D9</f>
        <v>309.89999999999998</v>
      </c>
      <c r="F24" s="42">
        <f>'Übersicht Schützen'!E9</f>
        <v>313.2</v>
      </c>
      <c r="G24" s="42">
        <f>'Übersicht Schützen'!F9</f>
        <v>306.2</v>
      </c>
      <c r="H24" s="42">
        <f>'Übersicht Schützen'!G9</f>
        <v>312.3</v>
      </c>
      <c r="I24" s="42">
        <f>'Übersicht Schützen'!H9</f>
        <v>308.10000000000002</v>
      </c>
      <c r="J24" s="59">
        <f>'Übersicht Schützen'!I9</f>
        <v>309.51666666666665</v>
      </c>
      <c r="K24" s="42">
        <f t="shared" si="7"/>
        <v>1857.1</v>
      </c>
      <c r="L24" s="42">
        <f>'Übersicht Schützen'!L9</f>
        <v>307.10000000000002</v>
      </c>
      <c r="M24" s="42">
        <f>'Übersicht Schützen'!M9</f>
        <v>307</v>
      </c>
      <c r="N24" s="42">
        <f>'Übersicht Schützen'!N9</f>
        <v>303.60000000000002</v>
      </c>
      <c r="O24" s="42">
        <f>'Übersicht Schützen'!O9</f>
        <v>305.89999999999998</v>
      </c>
      <c r="P24" s="42">
        <f>'Übersicht Schützen'!P9</f>
        <v>0</v>
      </c>
      <c r="Q24" s="42">
        <f>'Übersicht Schützen'!Q9</f>
        <v>0</v>
      </c>
      <c r="R24" s="59">
        <f>IF(Formelhilfe!O16=0,0,'Übersicht Schützen'!R9)</f>
        <v>305.89999999999998</v>
      </c>
      <c r="S24" s="42">
        <f t="shared" si="5"/>
        <v>1223.5999999999999</v>
      </c>
      <c r="T24" s="59">
        <f>'Übersicht Schützen'!U9</f>
        <v>308.07</v>
      </c>
      <c r="U24" s="42">
        <f t="shared" si="6"/>
        <v>3080.7</v>
      </c>
      <c r="V24" s="42">
        <f t="shared" si="8"/>
        <v>-3.2000000000002728</v>
      </c>
    </row>
    <row r="25" spans="1:22" s="51" customFormat="1" ht="18" customHeight="1" x14ac:dyDescent="0.3">
      <c r="A25" s="43">
        <v>9</v>
      </c>
      <c r="B25" s="54" t="str">
        <f>'Übersicht Schützen'!A10</f>
        <v>Helmut Müller</v>
      </c>
      <c r="C25" s="93" t="str">
        <f>'Übersicht Schützen'!B10</f>
        <v>Rastdorf III</v>
      </c>
      <c r="D25" s="55">
        <f>'Übersicht Schützen'!C10</f>
        <v>304.60000000000002</v>
      </c>
      <c r="E25" s="38">
        <f>'Übersicht Schützen'!D10</f>
        <v>306.10000000000002</v>
      </c>
      <c r="F25" s="38">
        <f>'Übersicht Schützen'!E10</f>
        <v>307.8</v>
      </c>
      <c r="G25" s="38">
        <f>'Übersicht Schützen'!F10</f>
        <v>302.89999999999998</v>
      </c>
      <c r="H25" s="38">
        <f>'Übersicht Schützen'!G10</f>
        <v>311.5</v>
      </c>
      <c r="I25" s="38">
        <f>'Übersicht Schützen'!H10</f>
        <v>306.60000000000002</v>
      </c>
      <c r="J25" s="56">
        <f>'Übersicht Schützen'!I10</f>
        <v>306.58333333333331</v>
      </c>
      <c r="K25" s="38">
        <f t="shared" si="7"/>
        <v>1839.5</v>
      </c>
      <c r="L25" s="38">
        <f>'Übersicht Schützen'!L10</f>
        <v>307.10000000000002</v>
      </c>
      <c r="M25" s="38">
        <f>'Übersicht Schützen'!M10</f>
        <v>306</v>
      </c>
      <c r="N25" s="38">
        <f>'Übersicht Schützen'!N10</f>
        <v>307.8</v>
      </c>
      <c r="O25" s="38">
        <f>'Übersicht Schützen'!O10</f>
        <v>311.60000000000002</v>
      </c>
      <c r="P25" s="38">
        <f>'Übersicht Schützen'!P10</f>
        <v>0</v>
      </c>
      <c r="Q25" s="38">
        <f>'Übersicht Schützen'!Q10</f>
        <v>0</v>
      </c>
      <c r="R25" s="56">
        <f>IF(Formelhilfe!O17=0,0,'Übersicht Schützen'!R10)</f>
        <v>308.125</v>
      </c>
      <c r="S25" s="38">
        <f t="shared" si="5"/>
        <v>1232.5</v>
      </c>
      <c r="T25" s="56">
        <f>'Übersicht Schützen'!U10</f>
        <v>307.2</v>
      </c>
      <c r="U25" s="38">
        <f t="shared" si="6"/>
        <v>3072</v>
      </c>
      <c r="V25" s="38">
        <f t="shared" si="8"/>
        <v>-8.6999999999998181</v>
      </c>
    </row>
    <row r="26" spans="1:22" s="51" customFormat="1" ht="18" customHeight="1" x14ac:dyDescent="0.3">
      <c r="A26" s="52">
        <v>10</v>
      </c>
      <c r="B26" s="57" t="str">
        <f>'Übersicht Schützen'!A11</f>
        <v>Martin Klassen</v>
      </c>
      <c r="C26" s="94" t="str">
        <f>'Übersicht Schützen'!B11</f>
        <v>Neubörger III</v>
      </c>
      <c r="D26" s="58">
        <f>'Übersicht Schützen'!C11</f>
        <v>304.5</v>
      </c>
      <c r="E26" s="42">
        <f>'Übersicht Schützen'!D11</f>
        <v>305.3</v>
      </c>
      <c r="F26" s="42">
        <f>'Übersicht Schützen'!E11</f>
        <v>307.10000000000002</v>
      </c>
      <c r="G26" s="42">
        <f>'Übersicht Schützen'!F11</f>
        <v>306.5</v>
      </c>
      <c r="H26" s="42">
        <f>'Übersicht Schützen'!G11</f>
        <v>308.5</v>
      </c>
      <c r="I26" s="42">
        <f>'Übersicht Schützen'!H11</f>
        <v>301.3</v>
      </c>
      <c r="J26" s="59">
        <f>'Übersicht Schützen'!I11</f>
        <v>305.53333333333336</v>
      </c>
      <c r="K26" s="42">
        <f t="shared" si="7"/>
        <v>1833.2</v>
      </c>
      <c r="L26" s="42">
        <f>'Übersicht Schützen'!L11</f>
        <v>310</v>
      </c>
      <c r="M26" s="42">
        <f>'Übersicht Schützen'!M11</f>
        <v>311</v>
      </c>
      <c r="N26" s="42">
        <f>'Übersicht Schützen'!N11</f>
        <v>311.60000000000002</v>
      </c>
      <c r="O26" s="42">
        <f>'Übersicht Schützen'!O11</f>
        <v>304.8</v>
      </c>
      <c r="P26" s="42">
        <f>'Übersicht Schützen'!P11</f>
        <v>0</v>
      </c>
      <c r="Q26" s="42">
        <f>'Übersicht Schützen'!Q11</f>
        <v>0</v>
      </c>
      <c r="R26" s="59">
        <f>IF(Formelhilfe!O18=0,0,'Übersicht Schützen'!R11)</f>
        <v>309.35000000000002</v>
      </c>
      <c r="S26" s="42">
        <f t="shared" si="5"/>
        <v>1237.4000000000001</v>
      </c>
      <c r="T26" s="59">
        <f>'Übersicht Schützen'!U11</f>
        <v>307.06</v>
      </c>
      <c r="U26" s="42">
        <f t="shared" si="6"/>
        <v>3070.6000000000004</v>
      </c>
      <c r="V26" s="42">
        <f t="shared" si="8"/>
        <v>-1.3999999999996362</v>
      </c>
    </row>
    <row r="27" spans="1:22" s="51" customFormat="1" ht="18" customHeight="1" x14ac:dyDescent="0.3">
      <c r="A27" s="50">
        <v>11</v>
      </c>
      <c r="B27" s="54" t="str">
        <f>'Übersicht Schützen'!A12</f>
        <v>Heinz Platt</v>
      </c>
      <c r="C27" s="93" t="str">
        <f>'Übersicht Schützen'!B12</f>
        <v>Bockhorst</v>
      </c>
      <c r="D27" s="55">
        <f>'Übersicht Schützen'!C12</f>
        <v>309.39999999999998</v>
      </c>
      <c r="E27" s="38">
        <f>'Übersicht Schützen'!D12</f>
        <v>304.10000000000002</v>
      </c>
      <c r="F27" s="38">
        <f>'Übersicht Schützen'!E12</f>
        <v>308.5</v>
      </c>
      <c r="G27" s="38">
        <f>'Übersicht Schützen'!F12</f>
        <v>308.7</v>
      </c>
      <c r="H27" s="38">
        <f>'Übersicht Schützen'!G12</f>
        <v>309.7</v>
      </c>
      <c r="I27" s="38">
        <f>'Übersicht Schützen'!H12</f>
        <v>304.3</v>
      </c>
      <c r="J27" s="56">
        <f>'Übersicht Schützen'!I12</f>
        <v>307.45</v>
      </c>
      <c r="K27" s="38">
        <f t="shared" si="7"/>
        <v>1844.7</v>
      </c>
      <c r="L27" s="38">
        <f>'Übersicht Schützen'!L12</f>
        <v>302.39999999999998</v>
      </c>
      <c r="M27" s="38">
        <f>'Übersicht Schützen'!M12</f>
        <v>307.2</v>
      </c>
      <c r="N27" s="38">
        <f>'Übersicht Schützen'!N12</f>
        <v>309.89999999999998</v>
      </c>
      <c r="O27" s="38">
        <f>'Übersicht Schützen'!O12</f>
        <v>304.8</v>
      </c>
      <c r="P27" s="38">
        <f>'Übersicht Schützen'!P12</f>
        <v>0</v>
      </c>
      <c r="Q27" s="38">
        <f>'Übersicht Schützen'!Q12</f>
        <v>0</v>
      </c>
      <c r="R27" s="56">
        <v>306.95999999999998</v>
      </c>
      <c r="S27" s="38">
        <f t="shared" si="5"/>
        <v>1224.3</v>
      </c>
      <c r="T27" s="56">
        <f>'Übersicht Schützen'!U12</f>
        <v>306.89999999999998</v>
      </c>
      <c r="U27" s="38">
        <f t="shared" si="6"/>
        <v>3069</v>
      </c>
      <c r="V27" s="38">
        <f t="shared" si="8"/>
        <v>-1.6000000000003638</v>
      </c>
    </row>
    <row r="28" spans="1:22" s="51" customFormat="1" ht="18" customHeight="1" x14ac:dyDescent="0.3">
      <c r="A28" s="29">
        <v>12</v>
      </c>
      <c r="B28" s="57" t="str">
        <f>'Übersicht Schützen'!A13</f>
        <v>Wilfried Albers</v>
      </c>
      <c r="C28" s="94" t="str">
        <f>'Übersicht Schützen'!B13</f>
        <v>Börger IV</v>
      </c>
      <c r="D28" s="58">
        <f>'Übersicht Schützen'!C13</f>
        <v>304.60000000000002</v>
      </c>
      <c r="E28" s="42">
        <f>'Übersicht Schützen'!D13</f>
        <v>308.8</v>
      </c>
      <c r="F28" s="42">
        <f>'Übersicht Schützen'!E13</f>
        <v>301.8</v>
      </c>
      <c r="G28" s="42">
        <f>'Übersicht Schützen'!F13</f>
        <v>307.3</v>
      </c>
      <c r="H28" s="42">
        <f>'Übersicht Schützen'!G13</f>
        <v>307</v>
      </c>
      <c r="I28" s="42">
        <f>'Übersicht Schützen'!H13</f>
        <v>303.8</v>
      </c>
      <c r="J28" s="59">
        <f>'Übersicht Schützen'!I13</f>
        <v>305.55</v>
      </c>
      <c r="K28" s="42">
        <f t="shared" si="7"/>
        <v>1833.3</v>
      </c>
      <c r="L28" s="42">
        <f>'Übersicht Schützen'!L13</f>
        <v>306.2</v>
      </c>
      <c r="M28" s="42">
        <f>'Übersicht Schützen'!M13</f>
        <v>305.2</v>
      </c>
      <c r="N28" s="42">
        <f>'Übersicht Schützen'!N13</f>
        <v>309.3</v>
      </c>
      <c r="O28" s="42">
        <f>'Übersicht Schützen'!O13</f>
        <v>306.5</v>
      </c>
      <c r="P28" s="42">
        <f>'Übersicht Schützen'!P13</f>
        <v>0</v>
      </c>
      <c r="Q28" s="42">
        <f>'Übersicht Schützen'!Q13</f>
        <v>0</v>
      </c>
      <c r="R28" s="59">
        <v>306.89999999999998</v>
      </c>
      <c r="S28" s="42">
        <f t="shared" si="5"/>
        <v>1227.2</v>
      </c>
      <c r="T28" s="59">
        <f>'Übersicht Schützen'!U13</f>
        <v>306.05</v>
      </c>
      <c r="U28" s="42">
        <f t="shared" si="6"/>
        <v>3060.5</v>
      </c>
      <c r="V28" s="42">
        <f t="shared" si="8"/>
        <v>-8.5</v>
      </c>
    </row>
    <row r="29" spans="1:22" s="51" customFormat="1" ht="18" customHeight="1" x14ac:dyDescent="0.3">
      <c r="A29" s="50">
        <v>13</v>
      </c>
      <c r="B29" s="54" t="str">
        <f>'Übersicht Schützen'!A14</f>
        <v>Wilhelm Meyer</v>
      </c>
      <c r="C29" s="93" t="str">
        <f>'Übersicht Schützen'!B14</f>
        <v>Spahnharrenst. III</v>
      </c>
      <c r="D29" s="55">
        <f>'Übersicht Schützen'!C14</f>
        <v>302.3</v>
      </c>
      <c r="E29" s="38">
        <f>'Übersicht Schützen'!D14</f>
        <v>303.39999999999998</v>
      </c>
      <c r="F29" s="38">
        <f>'Übersicht Schützen'!E14</f>
        <v>301.39999999999998</v>
      </c>
      <c r="G29" s="38">
        <f>'Übersicht Schützen'!F14</f>
        <v>308.7</v>
      </c>
      <c r="H29" s="38">
        <f>'Übersicht Schützen'!G14</f>
        <v>306.5</v>
      </c>
      <c r="I29" s="38">
        <f>'Übersicht Schützen'!H14</f>
        <v>305.3</v>
      </c>
      <c r="J29" s="56">
        <f>'Übersicht Schützen'!I14</f>
        <v>304.59999999999997</v>
      </c>
      <c r="K29" s="38">
        <f t="shared" si="7"/>
        <v>1827.6</v>
      </c>
      <c r="L29" s="38">
        <f>'Übersicht Schützen'!L14</f>
        <v>304.5</v>
      </c>
      <c r="M29" s="38">
        <f>'Übersicht Schützen'!M14</f>
        <v>306.39999999999998</v>
      </c>
      <c r="N29" s="38">
        <f>'Übersicht Schützen'!N14</f>
        <v>310.7</v>
      </c>
      <c r="O29" s="38">
        <f>'Übersicht Schützen'!O14</f>
        <v>309.39999999999998</v>
      </c>
      <c r="P29" s="38">
        <f>'Übersicht Schützen'!P14</f>
        <v>0</v>
      </c>
      <c r="Q29" s="38">
        <f>'Übersicht Schützen'!Q14</f>
        <v>0</v>
      </c>
      <c r="R29" s="56">
        <f>IF(Formelhilfe!O21=0,0,'Übersicht Schützen'!R14)</f>
        <v>307.75</v>
      </c>
      <c r="S29" s="38">
        <f t="shared" si="5"/>
        <v>1231</v>
      </c>
      <c r="T29" s="56">
        <f>'Übersicht Schützen'!U14</f>
        <v>305.86</v>
      </c>
      <c r="U29" s="38">
        <f t="shared" si="6"/>
        <v>3058.6</v>
      </c>
      <c r="V29" s="38">
        <f t="shared" si="8"/>
        <v>-1.9000000000000909</v>
      </c>
    </row>
    <row r="30" spans="1:22" s="51" customFormat="1" ht="18" customHeight="1" x14ac:dyDescent="0.3">
      <c r="A30" s="52">
        <v>14</v>
      </c>
      <c r="B30" s="57" t="str">
        <f>'Übersicht Schützen'!A15</f>
        <v>Alex Rülander</v>
      </c>
      <c r="C30" s="94" t="str">
        <f>'Übersicht Schützen'!B15</f>
        <v>Bockhorst</v>
      </c>
      <c r="D30" s="58">
        <f>'Übersicht Schützen'!C15</f>
        <v>303.3</v>
      </c>
      <c r="E30" s="42">
        <f>'Übersicht Schützen'!D15</f>
        <v>303.60000000000002</v>
      </c>
      <c r="F30" s="42">
        <f>'Übersicht Schützen'!E15</f>
        <v>298.60000000000002</v>
      </c>
      <c r="G30" s="42">
        <f>'Übersicht Schützen'!F15</f>
        <v>306.10000000000002</v>
      </c>
      <c r="H30" s="42">
        <f>'Übersicht Schützen'!G15</f>
        <v>309.3</v>
      </c>
      <c r="I30" s="42">
        <f>'Übersicht Schützen'!H15</f>
        <v>309.2</v>
      </c>
      <c r="J30" s="59">
        <f>'Übersicht Schützen'!I15</f>
        <v>305.01666666666671</v>
      </c>
      <c r="K30" s="42">
        <f t="shared" si="7"/>
        <v>1830.1000000000001</v>
      </c>
      <c r="L30" s="42">
        <f>'Übersicht Schützen'!L15</f>
        <v>298.7</v>
      </c>
      <c r="M30" s="42">
        <f>'Übersicht Schützen'!M15</f>
        <v>306.8</v>
      </c>
      <c r="N30" s="42">
        <f>'Übersicht Schützen'!N15</f>
        <v>307.60000000000002</v>
      </c>
      <c r="O30" s="42">
        <f>'Übersicht Schützen'!O15</f>
        <v>306.8</v>
      </c>
      <c r="P30" s="42">
        <f>'Übersicht Schützen'!P15</f>
        <v>0</v>
      </c>
      <c r="Q30" s="42">
        <f>'Übersicht Schützen'!Q15</f>
        <v>0</v>
      </c>
      <c r="R30" s="59">
        <f>IF(Formelhilfe!O22=0,0,'Übersicht Schützen'!R15)</f>
        <v>304.97500000000002</v>
      </c>
      <c r="S30" s="42">
        <f t="shared" si="5"/>
        <v>1219.9000000000001</v>
      </c>
      <c r="T30" s="59">
        <f>'Übersicht Schützen'!U15</f>
        <v>305.00000000000006</v>
      </c>
      <c r="U30" s="42">
        <f t="shared" si="6"/>
        <v>3050</v>
      </c>
      <c r="V30" s="42">
        <f t="shared" si="8"/>
        <v>-8.5999999999999091</v>
      </c>
    </row>
    <row r="31" spans="1:22" s="51" customFormat="1" ht="18" customHeight="1" x14ac:dyDescent="0.3">
      <c r="A31" s="43">
        <v>15</v>
      </c>
      <c r="B31" s="54" t="str">
        <f>'Übersicht Schützen'!A16</f>
        <v>Frank Schmees</v>
      </c>
      <c r="C31" s="93" t="str">
        <f>'Übersicht Schützen'!B16</f>
        <v>Börger IV</v>
      </c>
      <c r="D31" s="55">
        <f>'Übersicht Schützen'!C16</f>
        <v>307.7</v>
      </c>
      <c r="E31" s="38">
        <f>'Übersicht Schützen'!D16</f>
        <v>296.89999999999998</v>
      </c>
      <c r="F31" s="38">
        <f>'Übersicht Schützen'!E16</f>
        <v>306.10000000000002</v>
      </c>
      <c r="G31" s="38">
        <f>'Übersicht Schützen'!F16</f>
        <v>309.60000000000002</v>
      </c>
      <c r="H31" s="38">
        <f>'Übersicht Schützen'!G16</f>
        <v>300.7</v>
      </c>
      <c r="I31" s="38">
        <f>'Übersicht Schützen'!H16</f>
        <v>306.5</v>
      </c>
      <c r="J31" s="56">
        <f>'Übersicht Schützen'!I16</f>
        <v>304.58333333333331</v>
      </c>
      <c r="K31" s="38">
        <f t="shared" si="7"/>
        <v>1827.5</v>
      </c>
      <c r="L31" s="38">
        <f>'Übersicht Schützen'!L16</f>
        <v>304.10000000000002</v>
      </c>
      <c r="M31" s="38">
        <f>'Übersicht Schützen'!M16</f>
        <v>306.3</v>
      </c>
      <c r="N31" s="38">
        <f>'Übersicht Schützen'!N16</f>
        <v>301.5</v>
      </c>
      <c r="O31" s="38">
        <f>'Übersicht Schützen'!O16</f>
        <v>303.8</v>
      </c>
      <c r="P31" s="38">
        <f>'Übersicht Schützen'!P16</f>
        <v>0</v>
      </c>
      <c r="Q31" s="38">
        <f>'Übersicht Schützen'!Q16</f>
        <v>0</v>
      </c>
      <c r="R31" s="56">
        <v>303.95999999999998</v>
      </c>
      <c r="S31" s="38">
        <f t="shared" si="5"/>
        <v>1215.7</v>
      </c>
      <c r="T31" s="56">
        <f>'Übersicht Schützen'!U16</f>
        <v>304.32000000000005</v>
      </c>
      <c r="U31" s="38">
        <f t="shared" si="6"/>
        <v>3043.2</v>
      </c>
      <c r="V31" s="38">
        <f t="shared" si="8"/>
        <v>-6.8000000000001819</v>
      </c>
    </row>
    <row r="32" spans="1:22" s="51" customFormat="1" ht="18" customHeight="1" x14ac:dyDescent="0.3">
      <c r="A32" s="29">
        <v>16</v>
      </c>
      <c r="B32" s="57" t="str">
        <f>'Übersicht Schützen'!A17</f>
        <v>Hermann Többen-Behrens</v>
      </c>
      <c r="C32" s="94" t="str">
        <f>'Übersicht Schützen'!B17</f>
        <v>Börger IV</v>
      </c>
      <c r="D32" s="58">
        <f>'Übersicht Schützen'!C17</f>
        <v>300.7</v>
      </c>
      <c r="E32" s="42">
        <f>'Übersicht Schützen'!D17</f>
        <v>300.5</v>
      </c>
      <c r="F32" s="42">
        <f>'Übersicht Schützen'!E17</f>
        <v>305.8</v>
      </c>
      <c r="G32" s="42">
        <f>'Übersicht Schützen'!F17</f>
        <v>306.39999999999998</v>
      </c>
      <c r="H32" s="42">
        <f>'Übersicht Schützen'!G17</f>
        <v>306.89999999999998</v>
      </c>
      <c r="I32" s="42">
        <f>'Übersicht Schützen'!H17</f>
        <v>303.10000000000002</v>
      </c>
      <c r="J32" s="59">
        <f>'Übersicht Schützen'!I17</f>
        <v>303.90000000000003</v>
      </c>
      <c r="K32" s="42">
        <f t="shared" si="7"/>
        <v>1823.4</v>
      </c>
      <c r="L32" s="42">
        <f>'Übersicht Schützen'!L17</f>
        <v>301.39999999999998</v>
      </c>
      <c r="M32" s="42">
        <f>'Übersicht Schützen'!M17</f>
        <v>306.89999999999998</v>
      </c>
      <c r="N32" s="42">
        <f>'Übersicht Schützen'!N17</f>
        <v>306.10000000000002</v>
      </c>
      <c r="O32" s="42">
        <f>'Übersicht Schützen'!O17</f>
        <v>296.2</v>
      </c>
      <c r="P32" s="42">
        <f>'Übersicht Schützen'!P17</f>
        <v>0</v>
      </c>
      <c r="Q32" s="42">
        <f>'Übersicht Schützen'!Q17</f>
        <v>0</v>
      </c>
      <c r="R32" s="59">
        <f>IF(Formelhilfe!O24=0,0,'Übersicht Schützen'!R17)</f>
        <v>302.64999999999998</v>
      </c>
      <c r="S32" s="42">
        <f t="shared" si="5"/>
        <v>1210.5999999999999</v>
      </c>
      <c r="T32" s="59">
        <f>'Übersicht Schützen'!U17</f>
        <v>303.39999999999998</v>
      </c>
      <c r="U32" s="42">
        <f t="shared" si="6"/>
        <v>3034</v>
      </c>
      <c r="V32" s="42">
        <f t="shared" si="8"/>
        <v>-9.1999999999998181</v>
      </c>
    </row>
    <row r="33" spans="1:44" s="51" customFormat="1" ht="18" customHeight="1" x14ac:dyDescent="0.3">
      <c r="A33" s="50">
        <v>17</v>
      </c>
      <c r="B33" s="54" t="str">
        <f>'Übersicht Schützen'!A18</f>
        <v>Johann Pohlgeers</v>
      </c>
      <c r="C33" s="93" t="str">
        <f>'Übersicht Schützen'!B18</f>
        <v>Börger IV</v>
      </c>
      <c r="D33" s="55">
        <f>'Übersicht Schützen'!C18</f>
        <v>302.8</v>
      </c>
      <c r="E33" s="38">
        <f>'Übersicht Schützen'!D18</f>
        <v>300.39999999999998</v>
      </c>
      <c r="F33" s="38">
        <f>'Übersicht Schützen'!E18</f>
        <v>308.39999999999998</v>
      </c>
      <c r="G33" s="38">
        <f>'Übersicht Schützen'!F18</f>
        <v>302.60000000000002</v>
      </c>
      <c r="H33" s="38">
        <f>'Übersicht Schützen'!G18</f>
        <v>303.3</v>
      </c>
      <c r="I33" s="38">
        <f>'Übersicht Schützen'!H18</f>
        <v>301.2</v>
      </c>
      <c r="J33" s="56">
        <f>'Übersicht Schützen'!I18</f>
        <v>303.11666666666667</v>
      </c>
      <c r="K33" s="38">
        <f t="shared" si="7"/>
        <v>1818.7</v>
      </c>
      <c r="L33" s="38">
        <f>'Übersicht Schützen'!L18</f>
        <v>301.8</v>
      </c>
      <c r="M33" s="38">
        <f>'Übersicht Schützen'!M18</f>
        <v>293.7</v>
      </c>
      <c r="N33" s="38">
        <f>'Übersicht Schützen'!N18</f>
        <v>299.2</v>
      </c>
      <c r="O33" s="38">
        <f>'Übersicht Schützen'!O18</f>
        <v>307.2</v>
      </c>
      <c r="P33" s="38">
        <f>'Übersicht Schützen'!P18</f>
        <v>0</v>
      </c>
      <c r="Q33" s="38">
        <f>'Übersicht Schützen'!Q18</f>
        <v>0</v>
      </c>
      <c r="R33" s="56">
        <v>298.23</v>
      </c>
      <c r="S33" s="38">
        <f t="shared" si="5"/>
        <v>1201.9000000000001</v>
      </c>
      <c r="T33" s="56">
        <f>'Übersicht Schützen'!U18</f>
        <v>302.05999999999995</v>
      </c>
      <c r="U33" s="38">
        <f t="shared" si="6"/>
        <v>3020.6000000000004</v>
      </c>
      <c r="V33" s="38">
        <f t="shared" si="8"/>
        <v>-13.399999999999636</v>
      </c>
    </row>
    <row r="34" spans="1:44" s="51" customFormat="1" ht="18" customHeight="1" x14ac:dyDescent="0.3">
      <c r="A34" s="29">
        <v>18</v>
      </c>
      <c r="B34" s="57" t="str">
        <f>'Übersicht Schützen'!A19</f>
        <v>Frank Sommerfeld</v>
      </c>
      <c r="C34" s="94" t="str">
        <f>'Übersicht Schützen'!B19</f>
        <v>Rastdorf III</v>
      </c>
      <c r="D34" s="58">
        <f>'Übersicht Schützen'!C19</f>
        <v>296.5</v>
      </c>
      <c r="E34" s="42">
        <f>'Übersicht Schützen'!D19</f>
        <v>298.89999999999998</v>
      </c>
      <c r="F34" s="42">
        <f>'Übersicht Schützen'!E19</f>
        <v>301.39999999999998</v>
      </c>
      <c r="G34" s="42">
        <f>'Übersicht Schützen'!F19</f>
        <v>301.39999999999998</v>
      </c>
      <c r="H34" s="42">
        <f>'Übersicht Schützen'!G19</f>
        <v>310.2</v>
      </c>
      <c r="I34" s="42">
        <f>'Übersicht Schützen'!H19</f>
        <v>301.2</v>
      </c>
      <c r="J34" s="59">
        <f>'Übersicht Schützen'!I19</f>
        <v>301.59999999999997</v>
      </c>
      <c r="K34" s="42">
        <f t="shared" si="7"/>
        <v>1809.6</v>
      </c>
      <c r="L34" s="42">
        <f>'Übersicht Schützen'!L19</f>
        <v>298.60000000000002</v>
      </c>
      <c r="M34" s="42">
        <f>'Übersicht Schützen'!M19</f>
        <v>303.60000000000002</v>
      </c>
      <c r="N34" s="42">
        <f>'Übersicht Schützen'!N19</f>
        <v>299.3</v>
      </c>
      <c r="O34" s="42">
        <f>'Übersicht Schützen'!O19</f>
        <v>299.8</v>
      </c>
      <c r="P34" s="42">
        <f>'Übersicht Schützen'!P19</f>
        <v>0</v>
      </c>
      <c r="Q34" s="42">
        <f>'Übersicht Schützen'!Q19</f>
        <v>0</v>
      </c>
      <c r="R34" s="59">
        <v>300.5</v>
      </c>
      <c r="S34" s="42">
        <f t="shared" si="5"/>
        <v>1201.3</v>
      </c>
      <c r="T34" s="59">
        <f>'Übersicht Schützen'!U19</f>
        <v>301.09000000000003</v>
      </c>
      <c r="U34" s="42">
        <f t="shared" si="6"/>
        <v>3010.8999999999996</v>
      </c>
      <c r="V34" s="42">
        <f t="shared" si="8"/>
        <v>-9.7000000000007276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Thorsten Koop</v>
      </c>
      <c r="C35" s="93" t="str">
        <f>'Übersicht Schützen'!B20</f>
        <v>Ostenwalde III</v>
      </c>
      <c r="D35" s="55">
        <f>'Übersicht Schützen'!C20</f>
        <v>294</v>
      </c>
      <c r="E35" s="38">
        <f>'Übersicht Schützen'!D20</f>
        <v>272.3</v>
      </c>
      <c r="F35" s="38">
        <f>'Übersicht Schützen'!E20</f>
        <v>299.2</v>
      </c>
      <c r="G35" s="38">
        <f>'Übersicht Schützen'!F20</f>
        <v>293.10000000000002</v>
      </c>
      <c r="H35" s="38">
        <f>'Übersicht Schützen'!G20</f>
        <v>307.2</v>
      </c>
      <c r="I35" s="38">
        <f>'Übersicht Schützen'!H20</f>
        <v>307.89999999999998</v>
      </c>
      <c r="J35" s="56">
        <f>'Übersicht Schützen'!I20</f>
        <v>295.61666666666662</v>
      </c>
      <c r="K35" s="38">
        <f t="shared" si="7"/>
        <v>1773.6999999999998</v>
      </c>
      <c r="L35" s="38">
        <f>'Übersicht Schützen'!L20</f>
        <v>313.8</v>
      </c>
      <c r="M35" s="38">
        <f>'Übersicht Schützen'!M20</f>
        <v>304.7</v>
      </c>
      <c r="N35" s="38">
        <f>'Übersicht Schützen'!N20</f>
        <v>309.7</v>
      </c>
      <c r="O35" s="38">
        <f>'Übersicht Schützen'!O20</f>
        <v>301.5</v>
      </c>
      <c r="P35" s="38">
        <f>'Übersicht Schützen'!P20</f>
        <v>0</v>
      </c>
      <c r="Q35" s="38">
        <f>'Übersicht Schützen'!Q20</f>
        <v>0</v>
      </c>
      <c r="R35" s="56">
        <f>IF(Formelhilfe!O27=0,0,'Übersicht Schützen'!R20)</f>
        <v>307.42500000000001</v>
      </c>
      <c r="S35" s="38">
        <f t="shared" si="5"/>
        <v>1229.7</v>
      </c>
      <c r="T35" s="56">
        <f>'Übersicht Schützen'!U20</f>
        <v>300.33999999999997</v>
      </c>
      <c r="U35" s="38">
        <f t="shared" si="6"/>
        <v>3003.3999999999996</v>
      </c>
      <c r="V35" s="38">
        <f t="shared" si="8"/>
        <v>-7.5</v>
      </c>
    </row>
    <row r="36" spans="1:44" s="51" customFormat="1" ht="18" customHeight="1" x14ac:dyDescent="0.3">
      <c r="A36" s="52">
        <v>20</v>
      </c>
      <c r="B36" s="57" t="str">
        <f>'Übersicht Schützen'!A21</f>
        <v>Andreas Janssen</v>
      </c>
      <c r="C36" s="94" t="str">
        <f>'Übersicht Schützen'!B21</f>
        <v>Ostenwalde III</v>
      </c>
      <c r="D36" s="58">
        <f>'Übersicht Schützen'!C21</f>
        <v>301.8</v>
      </c>
      <c r="E36" s="42">
        <f>'Übersicht Schützen'!D21</f>
        <v>294.89999999999998</v>
      </c>
      <c r="F36" s="42">
        <f>'Übersicht Schützen'!E21</f>
        <v>299.5</v>
      </c>
      <c r="G36" s="42">
        <f>'Übersicht Schützen'!F21</f>
        <v>298.3</v>
      </c>
      <c r="H36" s="42">
        <f>'Übersicht Schützen'!G21</f>
        <v>297.36</v>
      </c>
      <c r="I36" s="42">
        <f>'Übersicht Schützen'!H21</f>
        <v>301.89999999999998</v>
      </c>
      <c r="J36" s="59">
        <f>'Übersicht Schützen'!I21</f>
        <v>298.96000000000004</v>
      </c>
      <c r="K36" s="42">
        <f t="shared" si="7"/>
        <v>1793.7600000000002</v>
      </c>
      <c r="L36" s="42">
        <f>'Übersicht Schützen'!L21</f>
        <v>305.3</v>
      </c>
      <c r="M36" s="42">
        <f>'Übersicht Schützen'!M21</f>
        <v>296.7</v>
      </c>
      <c r="N36" s="42">
        <f>'Übersicht Schützen'!N21</f>
        <v>291.8</v>
      </c>
      <c r="O36" s="42">
        <f>'Übersicht Schützen'!O21</f>
        <v>296.10000000000002</v>
      </c>
      <c r="P36" s="42">
        <f>'Übersicht Schützen'!P21</f>
        <v>0</v>
      </c>
      <c r="Q36" s="42">
        <f>'Übersicht Schützen'!Q21</f>
        <v>0</v>
      </c>
      <c r="R36" s="59">
        <f>IF(Formelhilfe!O28=0,0,'Übersicht Schützen'!R21)</f>
        <v>297.47500000000002</v>
      </c>
      <c r="S36" s="42">
        <f t="shared" si="5"/>
        <v>1189.9000000000001</v>
      </c>
      <c r="T36" s="59">
        <f>'Übersicht Schützen'!U21</f>
        <v>298.36600000000004</v>
      </c>
      <c r="U36" s="42">
        <f t="shared" si="6"/>
        <v>2983.6600000000003</v>
      </c>
      <c r="V36" s="42">
        <f t="shared" si="8"/>
        <v>-19.739999999999327</v>
      </c>
    </row>
    <row r="37" spans="1:44" s="51" customFormat="1" ht="18" customHeight="1" x14ac:dyDescent="0.3">
      <c r="A37" s="50">
        <v>21</v>
      </c>
      <c r="B37" s="54" t="str">
        <f>'Übersicht Schützen'!A22</f>
        <v>Gerd Wagner</v>
      </c>
      <c r="C37" s="93" t="str">
        <f>'Übersicht Schützen'!B22</f>
        <v>Bockhorst</v>
      </c>
      <c r="D37" s="55">
        <f>'Übersicht Schützen'!C22</f>
        <v>304.3</v>
      </c>
      <c r="E37" s="38">
        <f>'Übersicht Schützen'!D22</f>
        <v>288.10000000000002</v>
      </c>
      <c r="F37" s="38">
        <f>'Übersicht Schützen'!E22</f>
        <v>299.7</v>
      </c>
      <c r="G37" s="38">
        <f>'Übersicht Schützen'!F22</f>
        <v>295.5</v>
      </c>
      <c r="H37" s="38">
        <f>'Übersicht Schützen'!G22</f>
        <v>293.7</v>
      </c>
      <c r="I37" s="38">
        <f>'Übersicht Schützen'!H22</f>
        <v>293.5</v>
      </c>
      <c r="J37" s="56">
        <f>'Übersicht Schützen'!I22</f>
        <v>295.8</v>
      </c>
      <c r="K37" s="38">
        <f t="shared" si="7"/>
        <v>1774.8000000000002</v>
      </c>
      <c r="L37" s="38">
        <f>'Übersicht Schützen'!L22</f>
        <v>296</v>
      </c>
      <c r="M37" s="38">
        <f>'Übersicht Schützen'!M22</f>
        <v>306.8</v>
      </c>
      <c r="N37" s="38">
        <f>'Übersicht Schützen'!N22</f>
        <v>304.3</v>
      </c>
      <c r="O37" s="38">
        <f>'Übersicht Schützen'!O22</f>
        <v>296.2</v>
      </c>
      <c r="P37" s="38">
        <f>'Übersicht Schützen'!P22</f>
        <v>0</v>
      </c>
      <c r="Q37" s="38">
        <f>'Übersicht Schützen'!Q22</f>
        <v>0</v>
      </c>
      <c r="R37" s="56">
        <f>IF(Formelhilfe!O29=0,0,'Übersicht Schützen'!R22)</f>
        <v>300.82499999999999</v>
      </c>
      <c r="S37" s="38">
        <f t="shared" si="5"/>
        <v>1203.3</v>
      </c>
      <c r="T37" s="56">
        <f>'Übersicht Schützen'!U22</f>
        <v>297.81000000000006</v>
      </c>
      <c r="U37" s="38">
        <f t="shared" si="6"/>
        <v>2978.1000000000004</v>
      </c>
      <c r="V37" s="38">
        <f t="shared" si="8"/>
        <v>-5.5599999999999454</v>
      </c>
    </row>
    <row r="38" spans="1:44" s="51" customFormat="1" ht="18" customHeight="1" x14ac:dyDescent="0.3">
      <c r="A38" s="29">
        <v>22</v>
      </c>
      <c r="B38" s="57" t="str">
        <f>'Übersicht Schützen'!A23</f>
        <v>Hermann Krömer</v>
      </c>
      <c r="C38" s="94" t="str">
        <f>'Übersicht Schützen'!B23</f>
        <v>Börger IV</v>
      </c>
      <c r="D38" s="58">
        <f>'Übersicht Schützen'!C23</f>
        <v>302.8</v>
      </c>
      <c r="E38" s="42">
        <f>'Übersicht Schützen'!D23</f>
        <v>297.60000000000002</v>
      </c>
      <c r="F38" s="42">
        <f>'Übersicht Schützen'!E23</f>
        <v>304.3</v>
      </c>
      <c r="G38" s="42">
        <f>'Übersicht Schützen'!F23</f>
        <v>294.39999999999998</v>
      </c>
      <c r="H38" s="42">
        <f>'Übersicht Schützen'!G23</f>
        <v>296.3</v>
      </c>
      <c r="I38" s="42">
        <f>'Übersicht Schützen'!H23</f>
        <v>296.10000000000002</v>
      </c>
      <c r="J38" s="59">
        <f>'Übersicht Schützen'!I23</f>
        <v>298.58333333333331</v>
      </c>
      <c r="K38" s="42">
        <f t="shared" si="7"/>
        <v>1791.5</v>
      </c>
      <c r="L38" s="42">
        <f>'Übersicht Schützen'!L23</f>
        <v>289.10000000000002</v>
      </c>
      <c r="M38" s="42">
        <f>'Übersicht Schützen'!M23</f>
        <v>299.10000000000002</v>
      </c>
      <c r="N38" s="42">
        <f>'Übersicht Schützen'!N23</f>
        <v>298</v>
      </c>
      <c r="O38" s="42">
        <f>'Übersicht Schützen'!O23</f>
        <v>297.2</v>
      </c>
      <c r="P38" s="42">
        <f>'Übersicht Schützen'!P23</f>
        <v>0</v>
      </c>
      <c r="Q38" s="42">
        <f>'Übersicht Schützen'!Q23</f>
        <v>0</v>
      </c>
      <c r="R38" s="59">
        <f>IF(Formelhilfe!O30=0,0,'Übersicht Schützen'!R23)</f>
        <v>295.85000000000002</v>
      </c>
      <c r="S38" s="42">
        <f t="shared" si="5"/>
        <v>1183.4000000000001</v>
      </c>
      <c r="T38" s="59">
        <f>'Übersicht Schützen'!U23</f>
        <v>297.48999999999995</v>
      </c>
      <c r="U38" s="42">
        <f t="shared" si="6"/>
        <v>2974.9</v>
      </c>
      <c r="V38" s="42">
        <f t="shared" si="8"/>
        <v>-3.2000000000002728</v>
      </c>
    </row>
    <row r="39" spans="1:44" s="51" customFormat="1" ht="18" customHeight="1" x14ac:dyDescent="0.3">
      <c r="A39" s="50">
        <v>23</v>
      </c>
      <c r="B39" s="54" t="str">
        <f>'Übersicht Schützen'!A24</f>
        <v>Björn Westendorf</v>
      </c>
      <c r="C39" s="93" t="str">
        <f>'Übersicht Schützen'!B24</f>
        <v>Ostenwalde III</v>
      </c>
      <c r="D39" s="55">
        <f>'Übersicht Schützen'!C24</f>
        <v>280.2</v>
      </c>
      <c r="E39" s="38">
        <f>'Übersicht Schützen'!D24</f>
        <v>294.39999999999998</v>
      </c>
      <c r="F39" s="38">
        <f>'Übersicht Schützen'!E24</f>
        <v>288.60000000000002</v>
      </c>
      <c r="G39" s="38">
        <f>'Übersicht Schützen'!F24</f>
        <v>290</v>
      </c>
      <c r="H39" s="38">
        <f>'Übersicht Schützen'!G24</f>
        <v>285.39999999999998</v>
      </c>
      <c r="I39" s="38">
        <f>'Übersicht Schützen'!H24</f>
        <v>292.5</v>
      </c>
      <c r="J39" s="56">
        <f>'Übersicht Schützen'!I24</f>
        <v>288.51666666666665</v>
      </c>
      <c r="K39" s="38">
        <f t="shared" si="7"/>
        <v>1731.1</v>
      </c>
      <c r="L39" s="38">
        <f>'Übersicht Schützen'!L24</f>
        <v>299.39999999999998</v>
      </c>
      <c r="M39" s="38">
        <f>'Übersicht Schützen'!M24</f>
        <v>292.2</v>
      </c>
      <c r="N39" s="38">
        <f>'Übersicht Schützen'!N24</f>
        <v>295.60000000000002</v>
      </c>
      <c r="O39" s="38">
        <f>'Übersicht Schützen'!O24</f>
        <v>299.10000000000002</v>
      </c>
      <c r="P39" s="38">
        <f>'Übersicht Schützen'!P24</f>
        <v>0</v>
      </c>
      <c r="Q39" s="38">
        <f>'Übersicht Schützen'!Q24</f>
        <v>0</v>
      </c>
      <c r="R39" s="56">
        <v>293.45999999999998</v>
      </c>
      <c r="S39" s="38">
        <f t="shared" si="5"/>
        <v>1186.3</v>
      </c>
      <c r="T39" s="56">
        <f>'Übersicht Schützen'!U24</f>
        <v>291.73999999999995</v>
      </c>
      <c r="U39" s="38">
        <f t="shared" si="6"/>
        <v>2917.3999999999996</v>
      </c>
      <c r="V39" s="38">
        <f t="shared" si="8"/>
        <v>-57.500000000000455</v>
      </c>
    </row>
    <row r="40" spans="1:44" s="51" customFormat="1" ht="18" customHeight="1" x14ac:dyDescent="0.3">
      <c r="A40" s="52">
        <v>24</v>
      </c>
      <c r="B40" s="57" t="str">
        <f>'Übersicht Schützen'!A25</f>
        <v>Lukas Rülander</v>
      </c>
      <c r="C40" s="94" t="str">
        <f>'Übersicht Schützen'!B25</f>
        <v>Bockhorst</v>
      </c>
      <c r="D40" s="58">
        <f>'Übersicht Schützen'!C25</f>
        <v>293.89999999999998</v>
      </c>
      <c r="E40" s="42">
        <f>'Übersicht Schützen'!D25</f>
        <v>297.89999999999998</v>
      </c>
      <c r="F40" s="42">
        <f>'Übersicht Schützen'!E25</f>
        <v>275.8</v>
      </c>
      <c r="G40" s="42">
        <f>'Übersicht Schützen'!F25</f>
        <v>295.3</v>
      </c>
      <c r="H40" s="42">
        <f>'Übersicht Schützen'!G25</f>
        <v>293.3</v>
      </c>
      <c r="I40" s="42">
        <f>'Übersicht Schützen'!H25</f>
        <v>288.5</v>
      </c>
      <c r="J40" s="59">
        <f>'Übersicht Schützen'!I25</f>
        <v>290.7833333333333</v>
      </c>
      <c r="K40" s="42">
        <f t="shared" si="7"/>
        <v>1744.6999999999998</v>
      </c>
      <c r="L40" s="42">
        <f>'Übersicht Schützen'!L25</f>
        <v>297.5</v>
      </c>
      <c r="M40" s="42">
        <f>'Übersicht Schützen'!M25</f>
        <v>282.8</v>
      </c>
      <c r="N40" s="42">
        <f>'Übersicht Schützen'!N25</f>
        <v>300.10000000000002</v>
      </c>
      <c r="O40" s="42">
        <f>'Übersicht Schützen'!O25</f>
        <v>286.3</v>
      </c>
      <c r="P40" s="42">
        <f>'Übersicht Schützen'!P25</f>
        <v>0</v>
      </c>
      <c r="Q40" s="42">
        <f>'Übersicht Schützen'!Q25</f>
        <v>0</v>
      </c>
      <c r="R40" s="59">
        <v>295.73</v>
      </c>
      <c r="S40" s="42">
        <f t="shared" si="5"/>
        <v>1166.7</v>
      </c>
      <c r="T40" s="59">
        <f>'Übersicht Schützen'!U25</f>
        <v>291.14</v>
      </c>
      <c r="U40" s="42">
        <f t="shared" si="6"/>
        <v>2911.3999999999996</v>
      </c>
      <c r="V40" s="42">
        <f t="shared" si="8"/>
        <v>-6</v>
      </c>
    </row>
    <row r="41" spans="1:44" s="51" customFormat="1" ht="18" customHeight="1" x14ac:dyDescent="0.3">
      <c r="A41" s="43">
        <v>25</v>
      </c>
      <c r="B41" s="54" t="str">
        <f>'Übersicht Schützen'!A26</f>
        <v>Christian Gerdes</v>
      </c>
      <c r="C41" s="93" t="str">
        <f>'Übersicht Schützen'!B26</f>
        <v>Neubörger III</v>
      </c>
      <c r="D41" s="55">
        <f>'Übersicht Schützen'!C26</f>
        <v>300.3</v>
      </c>
      <c r="E41" s="38">
        <f>'Übersicht Schützen'!D26</f>
        <v>302.60000000000002</v>
      </c>
      <c r="F41" s="38">
        <f>'Übersicht Schützen'!E26</f>
        <v>0</v>
      </c>
      <c r="G41" s="38">
        <f>'Übersicht Schützen'!F26</f>
        <v>297.8</v>
      </c>
      <c r="H41" s="38">
        <f>'Übersicht Schützen'!G26</f>
        <v>298.7</v>
      </c>
      <c r="I41" s="38">
        <f>'Übersicht Schützen'!H26</f>
        <v>299.7</v>
      </c>
      <c r="J41" s="56">
        <f>'Übersicht Schützen'!I26</f>
        <v>299.82000000000005</v>
      </c>
      <c r="K41" s="38">
        <f t="shared" si="7"/>
        <v>1499.1000000000001</v>
      </c>
      <c r="L41" s="38">
        <f>'Übersicht Schützen'!L26</f>
        <v>306</v>
      </c>
      <c r="M41" s="38">
        <f>'Übersicht Schützen'!M26</f>
        <v>0</v>
      </c>
      <c r="N41" s="38">
        <f>'Übersicht Schützen'!N26</f>
        <v>304.89999999999998</v>
      </c>
      <c r="O41" s="38">
        <f>'Übersicht Schützen'!O26</f>
        <v>307.2</v>
      </c>
      <c r="P41" s="38">
        <f>'Übersicht Schützen'!P26</f>
        <v>0</v>
      </c>
      <c r="Q41" s="38">
        <f>'Übersicht Schützen'!Q26</f>
        <v>0</v>
      </c>
      <c r="R41" s="56">
        <f>IF(Formelhilfe!O33=0,0,'Übersicht Schützen'!R26)</f>
        <v>306.0333333333333</v>
      </c>
      <c r="S41" s="38">
        <f t="shared" si="5"/>
        <v>918.09999999999991</v>
      </c>
      <c r="T41" s="56">
        <f>'Übersicht Schützen'!U26</f>
        <v>302.14999999999998</v>
      </c>
      <c r="U41" s="38">
        <f t="shared" si="6"/>
        <v>2417.1999999999998</v>
      </c>
      <c r="V41" s="38">
        <f t="shared" si="8"/>
        <v>-494.19999999999982</v>
      </c>
    </row>
    <row r="42" spans="1:44" s="51" customFormat="1" ht="18" customHeight="1" x14ac:dyDescent="0.3">
      <c r="A42" s="29">
        <v>26</v>
      </c>
      <c r="B42" s="57" t="str">
        <f>'Übersicht Schützen'!A27</f>
        <v>Stefan Hanneken</v>
      </c>
      <c r="C42" s="94" t="str">
        <f>'Übersicht Schützen'!B27</f>
        <v>Bockhorst</v>
      </c>
      <c r="D42" s="58">
        <f>'Übersicht Schützen'!C27</f>
        <v>0</v>
      </c>
      <c r="E42" s="42">
        <f>'Übersicht Schützen'!D27</f>
        <v>310.89999999999998</v>
      </c>
      <c r="F42" s="42">
        <f>'Übersicht Schützen'!E27</f>
        <v>0</v>
      </c>
      <c r="G42" s="42">
        <f>'Übersicht Schützen'!F27</f>
        <v>309</v>
      </c>
      <c r="H42" s="42">
        <f>'Übersicht Schützen'!G27</f>
        <v>309.2</v>
      </c>
      <c r="I42" s="42">
        <f>'Übersicht Schützen'!H27</f>
        <v>303.60000000000002</v>
      </c>
      <c r="J42" s="59">
        <f>'Übersicht Schützen'!I27</f>
        <v>308.17499999999995</v>
      </c>
      <c r="K42" s="42">
        <f t="shared" si="7"/>
        <v>1232.6999999999998</v>
      </c>
      <c r="L42" s="42">
        <f>'Übersicht Schützen'!L27</f>
        <v>307.60000000000002</v>
      </c>
      <c r="M42" s="42">
        <f>'Übersicht Schützen'!M27</f>
        <v>306.60000000000002</v>
      </c>
      <c r="N42" s="42">
        <f>'Übersicht Schützen'!N27</f>
        <v>311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IF(Formelhilfe!O34=0,0,'Übersicht Schützen'!R27)</f>
        <v>308.40000000000003</v>
      </c>
      <c r="S42" s="42">
        <f t="shared" si="5"/>
        <v>925.2</v>
      </c>
      <c r="T42" s="59">
        <f>'Übersicht Schützen'!U27</f>
        <v>308.27142857142854</v>
      </c>
      <c r="U42" s="42">
        <f t="shared" si="6"/>
        <v>2157.8999999999996</v>
      </c>
      <c r="V42" s="42">
        <f t="shared" si="8"/>
        <v>-259.30000000000018</v>
      </c>
    </row>
    <row r="43" spans="1:44" s="51" customFormat="1" ht="18" customHeight="1" x14ac:dyDescent="0.3">
      <c r="A43" s="50">
        <v>27</v>
      </c>
      <c r="B43" s="54" t="str">
        <f>'Übersicht Schützen'!A28</f>
        <v>Markus Fromme</v>
      </c>
      <c r="C43" s="93" t="str">
        <f>'Übersicht Schützen'!B28</f>
        <v>Neubörger III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311.60000000000002</v>
      </c>
      <c r="G43" s="38">
        <f>'Übersicht Schützen'!F28</f>
        <v>306.3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308.95000000000005</v>
      </c>
      <c r="K43" s="38">
        <f t="shared" si="7"/>
        <v>617.90000000000009</v>
      </c>
      <c r="L43" s="38">
        <f>'Übersicht Schützen'!L28</f>
        <v>308.10000000000002</v>
      </c>
      <c r="M43" s="38">
        <f>'Übersicht Schützen'!M28</f>
        <v>309.10000000000002</v>
      </c>
      <c r="N43" s="38">
        <f>'Übersicht Schützen'!N28</f>
        <v>312.2</v>
      </c>
      <c r="O43" s="38">
        <f>'Übersicht Schützen'!O28</f>
        <v>309.39999999999998</v>
      </c>
      <c r="P43" s="38">
        <f>'Übersicht Schützen'!P28</f>
        <v>0</v>
      </c>
      <c r="Q43" s="38">
        <f>'Übersicht Schützen'!Q28</f>
        <v>0</v>
      </c>
      <c r="R43" s="56">
        <f>IF(Formelhilfe!O35=0,0,'Übersicht Schützen'!R28)</f>
        <v>309.70000000000005</v>
      </c>
      <c r="S43" s="38">
        <f t="shared" si="5"/>
        <v>1238.8000000000002</v>
      </c>
      <c r="T43" s="56">
        <f>'Übersicht Schützen'!U28</f>
        <v>309.45000000000005</v>
      </c>
      <c r="U43" s="38">
        <f t="shared" si="6"/>
        <v>1856.7000000000003</v>
      </c>
      <c r="V43" s="38">
        <f t="shared" si="8"/>
        <v>-301.19999999999936</v>
      </c>
    </row>
    <row r="44" spans="1:44" s="51" customFormat="1" ht="18" customHeight="1" x14ac:dyDescent="0.3">
      <c r="A44" s="29">
        <v>28</v>
      </c>
      <c r="B44" s="57" t="str">
        <f>'Übersicht Schützen'!A29</f>
        <v>Stefan Drees</v>
      </c>
      <c r="C44" s="94" t="str">
        <f>'Übersicht Schützen'!B29</f>
        <v>Ostenwalde III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v>0</v>
      </c>
      <c r="K44" s="42">
        <f t="shared" si="7"/>
        <v>0</v>
      </c>
      <c r="L44" s="42">
        <f>'Übersicht Schützen'!L29</f>
        <v>278.5</v>
      </c>
      <c r="M44" s="42">
        <f>'Übersicht Schützen'!M29</f>
        <v>0</v>
      </c>
      <c r="N44" s="42">
        <f>'Übersicht Schützen'!N29</f>
        <v>300.10000000000002</v>
      </c>
      <c r="O44" s="42">
        <f>'Übersicht Schützen'!O29</f>
        <v>300.39999999999998</v>
      </c>
      <c r="P44" s="42">
        <f>'Übersicht Schützen'!P29</f>
        <v>0</v>
      </c>
      <c r="Q44" s="42">
        <f>'Übersicht Schützen'!Q29</f>
        <v>0</v>
      </c>
      <c r="R44" s="59">
        <v>289.3</v>
      </c>
      <c r="S44" s="42">
        <f t="shared" si="5"/>
        <v>879</v>
      </c>
      <c r="T44" s="59">
        <f>'Übersicht Schützen'!U29</f>
        <v>293</v>
      </c>
      <c r="U44" s="42">
        <f t="shared" si="6"/>
        <v>879</v>
      </c>
      <c r="V44" s="42">
        <f t="shared" si="8"/>
        <v>-977.70000000000027</v>
      </c>
    </row>
    <row r="45" spans="1:44" s="51" customFormat="1" ht="18" customHeight="1" x14ac:dyDescent="0.3">
      <c r="A45" s="50">
        <v>29</v>
      </c>
      <c r="B45" s="54" t="str">
        <f>'Übersicht Schützen'!A30</f>
        <v>Schütze 6</v>
      </c>
      <c r="C45" s="93" t="str">
        <f>'Übersicht Schützen'!B30</f>
        <v>Rastdorf III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v>0</v>
      </c>
      <c r="K45" s="38">
        <f t="shared" si="7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v>0</v>
      </c>
      <c r="S45" s="38">
        <f t="shared" si="5"/>
        <v>0</v>
      </c>
      <c r="T45" s="56">
        <v>0</v>
      </c>
      <c r="U45" s="38">
        <f t="shared" si="6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12</v>
      </c>
      <c r="C46" s="94" t="str">
        <f>'Übersicht Schützen'!B31</f>
        <v>Börger IV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v>0</v>
      </c>
      <c r="K46" s="42">
        <f t="shared" si="7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IF(Formelhilfe!O38=0,0,'Übersicht Schützen'!R31)</f>
        <v>0</v>
      </c>
      <c r="S46" s="42">
        <f t="shared" si="5"/>
        <v>0</v>
      </c>
      <c r="T46" s="59">
        <v>0</v>
      </c>
      <c r="U46" s="42">
        <f t="shared" si="6"/>
        <v>0</v>
      </c>
      <c r="V46" s="42">
        <f t="shared" si="8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18</v>
      </c>
      <c r="C47" s="93" t="str">
        <f>'Übersicht Schützen'!B32</f>
        <v>Bockhorst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v>0</v>
      </c>
      <c r="K47" s="38">
        <f t="shared" si="7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v>0</v>
      </c>
      <c r="S47" s="38">
        <f t="shared" si="5"/>
        <v>0</v>
      </c>
      <c r="T47" s="56">
        <v>0</v>
      </c>
      <c r="U47" s="38">
        <f t="shared" si="6"/>
        <v>0</v>
      </c>
      <c r="V47" s="38">
        <f t="shared" ref="V47:V50" si="9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23</v>
      </c>
      <c r="C48" s="94" t="str">
        <f>'Übersicht Schützen'!B33</f>
        <v>Neubörger III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v>0</v>
      </c>
      <c r="K48" s="42">
        <f t="shared" si="7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v>0</v>
      </c>
      <c r="S48" s="42">
        <f t="shared" si="5"/>
        <v>0</v>
      </c>
      <c r="T48" s="59">
        <v>0</v>
      </c>
      <c r="U48" s="42">
        <f t="shared" si="6"/>
        <v>0</v>
      </c>
      <c r="V48" s="42">
        <f t="shared" si="9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24</v>
      </c>
      <c r="C49" s="93" t="str">
        <f>'Übersicht Schützen'!B34</f>
        <v>Neubörger III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v>0</v>
      </c>
      <c r="K49" s="38">
        <f t="shared" si="7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v>0</v>
      </c>
      <c r="S49" s="38">
        <f t="shared" si="5"/>
        <v>0</v>
      </c>
      <c r="T49" s="56">
        <v>0</v>
      </c>
      <c r="U49" s="38">
        <f t="shared" si="6"/>
        <v>0</v>
      </c>
      <c r="V49" s="38">
        <f t="shared" si="9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30</v>
      </c>
      <c r="C50" s="94" t="str">
        <f>'Übersicht Schützen'!B35</f>
        <v>Spahnharrenst. III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v>0</v>
      </c>
      <c r="K50" s="42">
        <f t="shared" si="7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IF(Formelhilfe!O42=0,0,'Übersicht Schützen'!R35)</f>
        <v>0</v>
      </c>
      <c r="S50" s="42">
        <f t="shared" si="5"/>
        <v>0</v>
      </c>
      <c r="T50" s="59">
        <v>0</v>
      </c>
      <c r="U50" s="42">
        <f t="shared" si="6"/>
        <v>0</v>
      </c>
      <c r="V50" s="42">
        <f t="shared" si="9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Carsten Feder</v>
      </c>
      <c r="C51" s="93" t="str">
        <f>'Übersicht Schützen'!B36</f>
        <v>Ostenwalde III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v>0</v>
      </c>
      <c r="K51" s="38">
        <f t="shared" si="7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v>0</v>
      </c>
      <c r="S51" s="38">
        <f t="shared" si="5"/>
        <v>0</v>
      </c>
      <c r="T51" s="56">
        <v>0</v>
      </c>
      <c r="U51" s="38">
        <f t="shared" si="6"/>
        <v>0</v>
      </c>
      <c r="V51" s="38">
        <f t="shared" ref="V51:V52" si="10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4" t="str">
        <f>'Übersicht Schützen'!B37</f>
        <v>Ostenwalde III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v>0</v>
      </c>
      <c r="K52" s="42">
        <f t="shared" si="7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v>0</v>
      </c>
      <c r="S52" s="42">
        <f t="shared" si="5"/>
        <v>0</v>
      </c>
      <c r="T52" s="59">
        <v>0</v>
      </c>
      <c r="U52" s="42">
        <f t="shared" si="6"/>
        <v>0</v>
      </c>
      <c r="V52" s="42">
        <f t="shared" si="10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34</v>
      </c>
      <c r="D54" s="36">
        <f>SUM(D17:D52)/Formelhilfe!B45</f>
        <v>303.14</v>
      </c>
      <c r="E54" s="36">
        <f>SUM(E17:E52)/Formelhilfe!C45</f>
        <v>302.41923076923069</v>
      </c>
      <c r="F54" s="36">
        <f>SUM(F17:F52)/Formelhilfe!D45</f>
        <v>304.40000000000003</v>
      </c>
      <c r="G54" s="36">
        <f>SUM(G17:G52)/Formelhilfe!E45</f>
        <v>304.59259259259261</v>
      </c>
      <c r="H54" s="36">
        <f>SUM(H17:H52)/Formelhilfe!F45</f>
        <v>305.71769230769223</v>
      </c>
      <c r="I54" s="36">
        <f>SUM(I17:I52)/Formelhilfe!G45</f>
        <v>304.29615384615386</v>
      </c>
      <c r="J54" s="37">
        <f>AVERAGE(J17:J52)</f>
        <v>228.18393518518516</v>
      </c>
      <c r="K54" s="37">
        <f>AVERAGE(K17:K52)</f>
        <v>1309.3266666666666</v>
      </c>
      <c r="L54" s="36">
        <f>SUM(L17:L52)/Formelhilfe!I45</f>
        <v>303.7714285714286</v>
      </c>
      <c r="M54" s="36">
        <f>SUM(M17:M52)/Formelhilfe!J45</f>
        <v>305.48846153846159</v>
      </c>
      <c r="N54" s="36">
        <f>SUM(N17:N52)/Formelhilfe!K45</f>
        <v>306.35714285714295</v>
      </c>
      <c r="O54" s="36">
        <f>SUM(O17:O52)/Formelhilfe!L45</f>
        <v>304.88888888888891</v>
      </c>
      <c r="P54" s="36" t="e">
        <f>SUM(P17:P52)/Formelhilfe!M45</f>
        <v>#DIV/0!</v>
      </c>
      <c r="Q54" s="36" t="e">
        <f>SUM(Q17:Q52)/Formelhilfe!N45</f>
        <v>#DIV/0!</v>
      </c>
      <c r="R54" s="37">
        <f>AVERAGE(R17:R52)</f>
        <v>237.17023148148149</v>
      </c>
      <c r="S54" s="37">
        <f>AVERAGE(S17:S52)</f>
        <v>923.8416666666667</v>
      </c>
      <c r="T54" s="37">
        <f>AVERAGE(T17:T52)</f>
        <v>236.69992857142859</v>
      </c>
      <c r="U54" s="119">
        <f>(K54+S54)</f>
        <v>2233.1683333333331</v>
      </c>
      <c r="V54" s="90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lZfdqP6rK72XVedoHp7dLvpP5g5NZttF6gcWF7Rx6LaX8NTY51RcQSqWTz/wuaVwjOrsUfhEO/BKwgAB7GBBrw==" saltValue="SfGd9y0ZuMhDx96xnfnBNg==" spinCount="100000" sheet="1" objects="1" scenarios="1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Formelhilfe!$T$1:$T$4</xm:f>
          </x14:formula1>
          <xm:sqref>P1</xm:sqref>
        </x14:dataValidation>
        <x14:dataValidation type="list" allowBlank="1" showInputMessage="1" showErrorMessage="1" xr:uid="{00000000-0002-0000-0000-000001000000}">
          <x14:formula1>
            <xm:f>Formelhilfe!$U$1:$U$5</xm:f>
          </x14:formula1>
          <xm:sqref>K1</xm:sqref>
        </x14:dataValidation>
        <x14:dataValidation type="list" allowBlank="1" showInputMessage="1" showErrorMessage="1" xr:uid="{00000000-0002-0000-0000-000002000000}">
          <x14:formula1>
            <xm:f>Formelhilfe!$S$1:$S$10</xm:f>
          </x14:formula1>
          <xm:sqref>M1:O1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="130" zoomScaleNormal="130" workbookViewId="0">
      <selection activeCell="T8" sqref="T8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74" t="str">
        <f>Übersicht!N4</f>
        <v>Bockhorst</v>
      </c>
      <c r="X1" s="174"/>
    </row>
    <row r="2" spans="1:27" x14ac:dyDescent="0.3">
      <c r="A2" s="108">
        <v>1</v>
      </c>
      <c r="B2" s="64" t="str">
        <f>'Wettkampf 1'!B2</f>
        <v>Rastdorf III</v>
      </c>
      <c r="C2" s="72"/>
      <c r="D2" s="73">
        <f>G46</f>
        <v>940.4</v>
      </c>
      <c r="E2" s="112" t="str">
        <f>IF(H46&gt;4,"Es sind zu viele Schützen in Wertung!"," ")</f>
        <v xml:space="preserve"> </v>
      </c>
      <c r="V2" s="109" t="s">
        <v>35</v>
      </c>
      <c r="W2" s="175" t="str">
        <f>Übersicht!N3</f>
        <v>19.02.</v>
      </c>
      <c r="X2" s="174"/>
    </row>
    <row r="3" spans="1:27" x14ac:dyDescent="0.3">
      <c r="A3" s="108">
        <v>2</v>
      </c>
      <c r="B3" s="64" t="str">
        <f>'Wettkampf 1'!B3</f>
        <v>Börger IV</v>
      </c>
      <c r="C3" s="72"/>
      <c r="D3" s="73">
        <f>I46</f>
        <v>916.90000000000009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Bockhorst</v>
      </c>
      <c r="C4" s="72"/>
      <c r="D4" s="73">
        <f>K46</f>
        <v>928.5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Neubörger III</v>
      </c>
      <c r="C5" s="72"/>
      <c r="D5" s="73">
        <f>M46</f>
        <v>939.6</v>
      </c>
      <c r="E5" s="112" t="str">
        <f>IF(N46&gt;4,"Es sind zu viele Schützen in Wertung!"," ")</f>
        <v xml:space="preserve"> </v>
      </c>
      <c r="U5" s="76"/>
      <c r="V5" s="109" t="s">
        <v>50</v>
      </c>
      <c r="W5" s="178" t="s">
        <v>125</v>
      </c>
      <c r="X5" s="170"/>
      <c r="Y5" s="76"/>
    </row>
    <row r="6" spans="1:27" x14ac:dyDescent="0.3">
      <c r="A6" s="108">
        <v>5</v>
      </c>
      <c r="B6" s="64" t="str">
        <f>'Wettkampf 1'!B6</f>
        <v>Spahnharrenst. III</v>
      </c>
      <c r="C6" s="72"/>
      <c r="D6" s="73">
        <f>O46</f>
        <v>927.5</v>
      </c>
      <c r="E6" s="112" t="str">
        <f>IF(P46&gt;4,"Es sind zu viele Schützen in Wertung!"," ")</f>
        <v xml:space="preserve"> </v>
      </c>
      <c r="U6" s="76"/>
      <c r="V6" s="109" t="s">
        <v>49</v>
      </c>
      <c r="W6" s="173"/>
      <c r="X6" s="173"/>
      <c r="Y6" s="76"/>
    </row>
    <row r="7" spans="1:27" x14ac:dyDescent="0.3">
      <c r="A7" s="108">
        <v>6</v>
      </c>
      <c r="B7" s="64" t="str">
        <f>'Wettkampf 1'!B7</f>
        <v>Ostenwalde III</v>
      </c>
      <c r="C7" s="72"/>
      <c r="D7" s="73">
        <f>Q46</f>
        <v>905.4</v>
      </c>
      <c r="E7" s="112" t="str">
        <f>IF(R46&gt;4,"Es sind zu viele Schützen in Wertung!"," ")</f>
        <v xml:space="preserve"> </v>
      </c>
      <c r="U7" s="76"/>
      <c r="V7" s="109" t="s">
        <v>59</v>
      </c>
      <c r="W7" s="176" t="s">
        <v>69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66" t="s">
        <v>36</v>
      </c>
      <c r="V9" s="167"/>
      <c r="W9" s="167"/>
      <c r="X9" s="168"/>
    </row>
    <row r="10" spans="1:27" ht="12.9" customHeight="1" x14ac:dyDescent="0.3">
      <c r="A10" s="108">
        <v>1</v>
      </c>
      <c r="B10" s="66" t="str">
        <f>'Wettkampf 1'!B10</f>
        <v>Günter Bookjans</v>
      </c>
      <c r="C10" s="66" t="str">
        <f>'Wettkampf 1'!C10</f>
        <v>Rastdorf III</v>
      </c>
      <c r="D10" s="151">
        <v>315.60000000000002</v>
      </c>
      <c r="E10" s="152"/>
      <c r="F10" s="68">
        <f>IF(E10="x","0",D10)</f>
        <v>315.60000000000002</v>
      </c>
      <c r="G10" s="69">
        <f>IF(C10=$B$2,F10,0)</f>
        <v>315.60000000000002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Michael Meer</v>
      </c>
      <c r="C11" s="66" t="str">
        <f>'Wettkampf 1'!C11</f>
        <v>Rastdorf III</v>
      </c>
      <c r="D11" s="151">
        <v>316.2</v>
      </c>
      <c r="E11" s="152"/>
      <c r="F11" s="68">
        <f t="shared" ref="F11:F45" si="0">IF(E11="x","0",D11)</f>
        <v>316.2</v>
      </c>
      <c r="G11" s="69">
        <f t="shared" ref="G11:G45" si="1">IF(C11=$B$2,F11,0)</f>
        <v>316.2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Robert Wotte</v>
      </c>
      <c r="C12" s="66" t="str">
        <f>'Wettkampf 1'!C12</f>
        <v>Rastdorf III</v>
      </c>
      <c r="D12" s="151">
        <v>308.60000000000002</v>
      </c>
      <c r="E12" s="152"/>
      <c r="F12" s="68">
        <f t="shared" si="0"/>
        <v>308.60000000000002</v>
      </c>
      <c r="G12" s="69">
        <f t="shared" si="1"/>
        <v>308.60000000000002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Helmut Müller</v>
      </c>
      <c r="C13" s="66" t="str">
        <f>'Wettkampf 1'!C13</f>
        <v>Rastdorf III</v>
      </c>
      <c r="D13" s="151">
        <v>307.8</v>
      </c>
      <c r="E13" s="152"/>
      <c r="F13" s="68">
        <f t="shared" si="0"/>
        <v>307.8</v>
      </c>
      <c r="G13" s="69">
        <f t="shared" si="1"/>
        <v>307.8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Frank Sommerfeld</v>
      </c>
      <c r="C14" s="66" t="str">
        <f>'Wettkampf 1'!C14</f>
        <v>Rastdorf III</v>
      </c>
      <c r="D14" s="151">
        <v>299.3</v>
      </c>
      <c r="E14" s="152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Rastdorf III</v>
      </c>
      <c r="D15" s="151">
        <v>0</v>
      </c>
      <c r="E15" s="152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Frank Schmees</v>
      </c>
      <c r="C16" s="66" t="str">
        <f>'Wettkampf 1'!C16</f>
        <v>Börger IV</v>
      </c>
      <c r="D16" s="151">
        <v>301.5</v>
      </c>
      <c r="E16" s="152"/>
      <c r="F16" s="68">
        <f t="shared" si="0"/>
        <v>301.5</v>
      </c>
      <c r="G16" s="69">
        <f t="shared" si="1"/>
        <v>0</v>
      </c>
      <c r="H16" s="69">
        <f t="shared" si="2"/>
        <v>0</v>
      </c>
      <c r="I16" s="69">
        <f t="shared" si="3"/>
        <v>301.5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Wilfried Albers</v>
      </c>
      <c r="C17" s="66" t="str">
        <f>'Wettkampf 1'!C17</f>
        <v>Börger IV</v>
      </c>
      <c r="D17" s="151">
        <v>309.3</v>
      </c>
      <c r="E17" s="152"/>
      <c r="F17" s="68">
        <f t="shared" si="0"/>
        <v>309.3</v>
      </c>
      <c r="G17" s="69">
        <f t="shared" si="1"/>
        <v>0</v>
      </c>
      <c r="H17" s="69">
        <f t="shared" si="2"/>
        <v>0</v>
      </c>
      <c r="I17" s="69">
        <f t="shared" si="3"/>
        <v>309.3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Johann Pohlgeers</v>
      </c>
      <c r="C18" s="66" t="str">
        <f>'Wettkampf 1'!C18</f>
        <v>Börger IV</v>
      </c>
      <c r="D18" s="151">
        <v>299.2</v>
      </c>
      <c r="E18" s="152" t="s">
        <v>37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Hermann Többen-Behrens</v>
      </c>
      <c r="C19" s="66" t="str">
        <f>'Wettkampf 1'!C19</f>
        <v>Börger IV</v>
      </c>
      <c r="D19" s="151">
        <v>306.10000000000002</v>
      </c>
      <c r="E19" s="152"/>
      <c r="F19" s="68">
        <f t="shared" si="0"/>
        <v>306.10000000000002</v>
      </c>
      <c r="G19" s="69">
        <f t="shared" si="1"/>
        <v>0</v>
      </c>
      <c r="H19" s="69">
        <f t="shared" si="2"/>
        <v>0</v>
      </c>
      <c r="I19" s="69">
        <f t="shared" si="3"/>
        <v>306.10000000000002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Hermann Krömer</v>
      </c>
      <c r="C20" s="66" t="str">
        <f>'Wettkampf 1'!C20</f>
        <v>Börger IV</v>
      </c>
      <c r="D20" s="151">
        <v>298</v>
      </c>
      <c r="E20" s="152"/>
      <c r="F20" s="68">
        <f t="shared" si="0"/>
        <v>298</v>
      </c>
      <c r="G20" s="69">
        <f t="shared" si="1"/>
        <v>0</v>
      </c>
      <c r="H20" s="69">
        <f t="shared" si="2"/>
        <v>0</v>
      </c>
      <c r="I20" s="69">
        <f t="shared" si="3"/>
        <v>298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Börger IV</v>
      </c>
      <c r="D21" s="151">
        <v>0</v>
      </c>
      <c r="E21" s="152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Heinz Platt</v>
      </c>
      <c r="C22" s="66" t="str">
        <f>'Wettkampf 1'!C22</f>
        <v>Bockhorst</v>
      </c>
      <c r="D22" s="151">
        <v>309.89999999999998</v>
      </c>
      <c r="E22" s="152"/>
      <c r="F22" s="68">
        <f t="shared" si="0"/>
        <v>309.89999999999998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309.89999999999998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Gerd Wagner</v>
      </c>
      <c r="C23" s="66" t="str">
        <f>'Wettkampf 1'!C23</f>
        <v>Bockhorst</v>
      </c>
      <c r="D23" s="151">
        <v>304.3</v>
      </c>
      <c r="E23" s="152"/>
      <c r="F23" s="68">
        <f t="shared" si="0"/>
        <v>304.3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304.3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Alex Rülander</v>
      </c>
      <c r="C24" s="66" t="str">
        <f>'Wettkampf 1'!C24</f>
        <v>Bockhorst</v>
      </c>
      <c r="D24" s="151">
        <v>307.60000000000002</v>
      </c>
      <c r="E24" s="152"/>
      <c r="F24" s="68">
        <f t="shared" si="0"/>
        <v>307.60000000000002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307.60000000000002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Lukas Rülander</v>
      </c>
      <c r="C25" s="66" t="str">
        <f>'Wettkampf 1'!C25</f>
        <v>Bockhorst</v>
      </c>
      <c r="D25" s="151">
        <v>300.10000000000002</v>
      </c>
      <c r="E25" s="152" t="s">
        <v>37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Stefan Hanneken</v>
      </c>
      <c r="C26" s="66" t="str">
        <f>'Wettkampf 1'!C26</f>
        <v>Bockhorst</v>
      </c>
      <c r="D26" s="151">
        <v>311</v>
      </c>
      <c r="E26" s="152"/>
      <c r="F26" s="68">
        <f t="shared" si="0"/>
        <v>311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311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Bockhorst</v>
      </c>
      <c r="D27" s="151">
        <v>0</v>
      </c>
      <c r="E27" s="152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Martin Klassen</v>
      </c>
      <c r="C28" s="66" t="str">
        <f>'Wettkampf 1'!C28</f>
        <v>Neubörger III</v>
      </c>
      <c r="D28" s="151">
        <v>311.60000000000002</v>
      </c>
      <c r="E28" s="152"/>
      <c r="F28" s="68">
        <f t="shared" si="0"/>
        <v>311.60000000000002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Sebastian Antons</v>
      </c>
      <c r="C29" s="66" t="str">
        <f>'Wettkampf 1'!C29</f>
        <v>Neubörger III</v>
      </c>
      <c r="D29" s="151">
        <v>315.8</v>
      </c>
      <c r="E29" s="152"/>
      <c r="F29" s="68">
        <f t="shared" si="0"/>
        <v>315.8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315.8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Christian Gerdes</v>
      </c>
      <c r="C30" s="66" t="str">
        <f>'Wettkampf 1'!C30</f>
        <v>Neubörger III</v>
      </c>
      <c r="D30" s="151">
        <v>304.89999999999998</v>
      </c>
      <c r="E30" s="152"/>
      <c r="F30" s="68">
        <f t="shared" si="0"/>
        <v>304.89999999999998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304.89999999999998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Markus Fromme</v>
      </c>
      <c r="C31" s="66" t="str">
        <f>'Wettkampf 1'!C31</f>
        <v>Neubörger III</v>
      </c>
      <c r="D31" s="151">
        <v>312.2</v>
      </c>
      <c r="E31" s="152"/>
      <c r="F31" s="68">
        <f t="shared" si="0"/>
        <v>312.2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312.2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Neubörger III</v>
      </c>
      <c r="D32" s="151">
        <v>0</v>
      </c>
      <c r="E32" s="152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Neubörger III</v>
      </c>
      <c r="D33" s="151">
        <v>0</v>
      </c>
      <c r="E33" s="152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Sebastian Albers</v>
      </c>
      <c r="C34" s="66" t="str">
        <f>'Wettkampf 1'!C34</f>
        <v>Spahnharrenst. III</v>
      </c>
      <c r="D34" s="151">
        <v>307.3</v>
      </c>
      <c r="E34" s="152"/>
      <c r="F34" s="68">
        <f t="shared" si="0"/>
        <v>307.3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Stefen van der Draai</v>
      </c>
      <c r="C35" s="66" t="str">
        <f>'Wettkampf 1'!C35</f>
        <v>Spahnharrenst. III</v>
      </c>
      <c r="D35" s="151">
        <v>303.60000000000002</v>
      </c>
      <c r="E35" s="152"/>
      <c r="F35" s="68">
        <f t="shared" si="0"/>
        <v>303.60000000000002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303.60000000000002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Ingo Jaeger</v>
      </c>
      <c r="C36" s="66" t="str">
        <f>'Wettkampf 1'!C36</f>
        <v>Spahnharrenst. III</v>
      </c>
      <c r="D36" s="151">
        <v>310.5</v>
      </c>
      <c r="E36" s="152"/>
      <c r="F36" s="68">
        <f t="shared" si="0"/>
        <v>310.5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310.5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Sascha Albers</v>
      </c>
      <c r="C37" s="66" t="str">
        <f>'Wettkampf 1'!C37</f>
        <v>Spahnharrenst. III</v>
      </c>
      <c r="D37" s="151">
        <v>309.7</v>
      </c>
      <c r="E37" s="152"/>
      <c r="F37" s="68">
        <f t="shared" si="0"/>
        <v>309.7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309.7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Wilhelm Meyer</v>
      </c>
      <c r="C38" s="66" t="str">
        <f>'Wettkampf 1'!C38</f>
        <v>Spahnharrenst. III</v>
      </c>
      <c r="D38" s="151">
        <v>310.7</v>
      </c>
      <c r="E38" s="152" t="s">
        <v>37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Spahnharrenst. III</v>
      </c>
      <c r="D39" s="151">
        <v>0</v>
      </c>
      <c r="E39" s="152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Andreas Janssen</v>
      </c>
      <c r="C40" s="66" t="str">
        <f>'Wettkampf 1'!C40</f>
        <v>Ostenwalde III</v>
      </c>
      <c r="D40" s="151">
        <v>291.8</v>
      </c>
      <c r="E40" s="152"/>
      <c r="F40" s="68">
        <f t="shared" si="0"/>
        <v>291.8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291.8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Thorsten Koop</v>
      </c>
      <c r="C41" s="66" t="str">
        <f>'Wettkampf 1'!C41</f>
        <v>Ostenwalde III</v>
      </c>
      <c r="D41" s="151">
        <v>309.7</v>
      </c>
      <c r="E41" s="152"/>
      <c r="F41" s="68">
        <f t="shared" si="0"/>
        <v>309.7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309.7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Björn Westendorf</v>
      </c>
      <c r="C42" s="66" t="str">
        <f>'Wettkampf 1'!C42</f>
        <v>Ostenwalde III</v>
      </c>
      <c r="D42" s="151">
        <v>295.60000000000002</v>
      </c>
      <c r="E42" s="152"/>
      <c r="F42" s="68">
        <f t="shared" si="0"/>
        <v>295.60000000000002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295.60000000000002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Carsten Feder</v>
      </c>
      <c r="C43" s="66" t="str">
        <f>'Wettkampf 1'!C43</f>
        <v>Ostenwalde III</v>
      </c>
      <c r="D43" s="151">
        <v>0</v>
      </c>
      <c r="E43" s="152" t="s">
        <v>37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Stefan Drees</v>
      </c>
      <c r="C44" s="66" t="str">
        <f>'Wettkampf 1'!C44</f>
        <v>Ostenwalde III</v>
      </c>
      <c r="D44" s="151">
        <v>300.10000000000002</v>
      </c>
      <c r="E44" s="152"/>
      <c r="F44" s="68">
        <f t="shared" si="0"/>
        <v>300.10000000000002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300.10000000000002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Ostenwalde III</v>
      </c>
      <c r="D45" s="151">
        <v>0</v>
      </c>
      <c r="E45" s="152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940.4</v>
      </c>
      <c r="H46" s="69">
        <f>SUM(H10:H45)</f>
        <v>4</v>
      </c>
      <c r="I46" s="69">
        <f>LARGE(I10:I45,1)+LARGE(I10:I45,2)+LARGE(I10:I45,3)</f>
        <v>916.90000000000009</v>
      </c>
      <c r="J46" s="69">
        <f>SUM(J10:J45)</f>
        <v>4</v>
      </c>
      <c r="K46" s="69">
        <f>LARGE(K10:K45,1)+LARGE(K10:K45,2)+LARGE(K10:K45,3)</f>
        <v>928.5</v>
      </c>
      <c r="L46" s="69">
        <f>SUM(L10:L45)</f>
        <v>4</v>
      </c>
      <c r="M46" s="69">
        <f>LARGE(M10:M45,1)+LARGE(M10:M45,2)+LARGE(M10:M45,3)</f>
        <v>939.6</v>
      </c>
      <c r="N46" s="69">
        <f>SUM(N10:N45)</f>
        <v>4</v>
      </c>
      <c r="O46" s="69">
        <f>LARGE(O10:O45,1)+LARGE(O10:O45,2)+LARGE(O10:O45,3)</f>
        <v>927.5</v>
      </c>
      <c r="P46" s="69">
        <f>SUM(P10:P45)</f>
        <v>4</v>
      </c>
      <c r="Q46" s="69">
        <f>LARGE(Q10:Q45,1)+LARGE(Q10:Q45,2)+LARGE(Q10:Q45,3)</f>
        <v>905.4</v>
      </c>
      <c r="R46" s="69">
        <f>SUM(R10:S45)</f>
        <v>4</v>
      </c>
    </row>
    <row r="47" spans="1:27" x14ac:dyDescent="0.3">
      <c r="C47" s="69" t="s">
        <v>67</v>
      </c>
    </row>
  </sheetData>
  <sheetProtection algorithmName="SHA-512" hashValue="pE1R/Z1l3KDcqUqEoF3LLn/e5Un1dKBkQ/qv4yLyBIWnQJJq++fVZiaieQsv3PLkDtkrb1O9OjEPM4jrNxI5fQ==" saltValue="GzTN6K6XxP98dcV3eAwOl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AD28" sqref="AD28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74" t="str">
        <f>Übersicht!O4</f>
        <v>Neubörger</v>
      </c>
      <c r="X1" s="174"/>
    </row>
    <row r="2" spans="1:27" x14ac:dyDescent="0.3">
      <c r="A2" s="108">
        <v>1</v>
      </c>
      <c r="B2" s="64" t="str">
        <f>'Wettkampf 1'!B2</f>
        <v>Rastdorf III</v>
      </c>
      <c r="C2" s="72"/>
      <c r="D2" s="73">
        <f>G46</f>
        <v>939.50000000000011</v>
      </c>
      <c r="E2" s="112" t="str">
        <f>IF(H46&gt;4,"Es sind zu viele Schützen in Wertung!"," ")</f>
        <v xml:space="preserve"> </v>
      </c>
      <c r="V2" s="109" t="s">
        <v>35</v>
      </c>
      <c r="W2" s="175" t="str">
        <f>Übersicht!O3</f>
        <v>05.03.</v>
      </c>
      <c r="X2" s="174"/>
    </row>
    <row r="3" spans="1:27" x14ac:dyDescent="0.3">
      <c r="A3" s="108">
        <v>2</v>
      </c>
      <c r="B3" s="64" t="str">
        <f>'Wettkampf 1'!B3</f>
        <v>Börger IV</v>
      </c>
      <c r="C3" s="72"/>
      <c r="D3" s="73">
        <f>I46</f>
        <v>917.5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Bockhorst</v>
      </c>
      <c r="C4" s="72"/>
      <c r="D4" s="73">
        <f>K46</f>
        <v>907.8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Neubörger III</v>
      </c>
      <c r="C5" s="72"/>
      <c r="D5" s="73">
        <f>M46</f>
        <v>929.2</v>
      </c>
      <c r="E5" s="112" t="str">
        <f>IF(N46&gt;4,"Es sind zu viele Schützen in Wertung!"," ")</f>
        <v xml:space="preserve"> </v>
      </c>
      <c r="U5" s="76"/>
      <c r="V5" s="109" t="s">
        <v>50</v>
      </c>
      <c r="W5" s="169" t="s">
        <v>126</v>
      </c>
      <c r="X5" s="170"/>
      <c r="Y5" s="76"/>
    </row>
    <row r="6" spans="1:27" x14ac:dyDescent="0.3">
      <c r="A6" s="108">
        <v>5</v>
      </c>
      <c r="B6" s="64" t="str">
        <f>'Wettkampf 1'!B6</f>
        <v>Spahnharrenst. III</v>
      </c>
      <c r="C6" s="72"/>
      <c r="D6" s="73">
        <f>O46</f>
        <v>932.5</v>
      </c>
      <c r="E6" s="112" t="str">
        <f>IF(P46&gt;4,"Es sind zu viele Schützen in Wertung!"," ")</f>
        <v xml:space="preserve"> </v>
      </c>
      <c r="U6" s="76"/>
      <c r="V6" s="109" t="s">
        <v>49</v>
      </c>
      <c r="W6" s="173" t="s">
        <v>127</v>
      </c>
      <c r="X6" s="173"/>
      <c r="Y6" s="76"/>
    </row>
    <row r="7" spans="1:27" x14ac:dyDescent="0.3">
      <c r="A7" s="108">
        <v>6</v>
      </c>
      <c r="B7" s="64" t="str">
        <f>'Wettkampf 1'!B7</f>
        <v>Ostenwalde III</v>
      </c>
      <c r="C7" s="72"/>
      <c r="D7" s="73">
        <f>Q46</f>
        <v>901</v>
      </c>
      <c r="E7" s="112" t="str">
        <f>IF(R46&gt;4,"Es sind zu viele Schützen in Wertung!"," ")</f>
        <v xml:space="preserve"> </v>
      </c>
      <c r="U7" s="76"/>
      <c r="V7" s="109" t="s">
        <v>59</v>
      </c>
      <c r="W7" s="176" t="s">
        <v>126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66" t="s">
        <v>36</v>
      </c>
      <c r="V9" s="167"/>
      <c r="W9" s="167"/>
      <c r="X9" s="168"/>
    </row>
    <row r="10" spans="1:27" ht="12.9" customHeight="1" x14ac:dyDescent="0.3">
      <c r="A10" s="108">
        <v>1</v>
      </c>
      <c r="B10" s="66" t="str">
        <f>'Wettkampf 1'!B10</f>
        <v>Günter Bookjans</v>
      </c>
      <c r="C10" s="66" t="str">
        <f>'Wettkampf 1'!C10</f>
        <v>Rastdorf III</v>
      </c>
      <c r="D10" s="186">
        <v>313.3</v>
      </c>
      <c r="E10" s="187"/>
      <c r="F10" s="68">
        <f>IF(E10="x","0",D10)</f>
        <v>313.3</v>
      </c>
      <c r="G10" s="69">
        <f>IF(C10=$B$2,F10,0)</f>
        <v>313.3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88">
        <v>104</v>
      </c>
      <c r="V10" s="188">
        <v>105.7</v>
      </c>
      <c r="W10" s="188">
        <v>103.6</v>
      </c>
      <c r="X10" s="88">
        <f>U10+V10+W10</f>
        <v>313.29999999999995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8">
        <v>2</v>
      </c>
      <c r="B11" s="66" t="str">
        <f>'Wettkampf 1'!B11</f>
        <v>Michael Meer</v>
      </c>
      <c r="C11" s="66" t="str">
        <f>'Wettkampf 1'!C11</f>
        <v>Rastdorf III</v>
      </c>
      <c r="D11" s="186">
        <v>313.60000000000002</v>
      </c>
      <c r="E11" s="187"/>
      <c r="F11" s="68">
        <f t="shared" ref="F11:F45" si="0">IF(E11="x","0",D11)</f>
        <v>313.60000000000002</v>
      </c>
      <c r="G11" s="69">
        <f t="shared" ref="G11:G45" si="1">IF(C11=$B$2,F11,0)</f>
        <v>313.60000000000002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89">
        <v>105.3</v>
      </c>
      <c r="V11" s="189">
        <v>104.9</v>
      </c>
      <c r="W11" s="189">
        <v>103.4</v>
      </c>
      <c r="X11" s="89">
        <f t="shared" ref="X11:X45" si="13">U11+V11+W11</f>
        <v>313.60000000000002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8">
        <v>3</v>
      </c>
      <c r="B12" s="66" t="str">
        <f>'Wettkampf 1'!B12</f>
        <v>Robert Wotte</v>
      </c>
      <c r="C12" s="66" t="str">
        <f>'Wettkampf 1'!C12</f>
        <v>Rastdorf III</v>
      </c>
      <c r="D12" s="186">
        <v>312.60000000000002</v>
      </c>
      <c r="E12" s="187"/>
      <c r="F12" s="68">
        <f t="shared" si="0"/>
        <v>312.60000000000002</v>
      </c>
      <c r="G12" s="69">
        <f t="shared" si="1"/>
        <v>312.60000000000002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89">
        <v>103.6</v>
      </c>
      <c r="V12" s="189">
        <v>103.9</v>
      </c>
      <c r="W12" s="189">
        <v>105.1</v>
      </c>
      <c r="X12" s="89">
        <f t="shared" si="13"/>
        <v>312.60000000000002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8">
        <v>4</v>
      </c>
      <c r="B13" s="66" t="str">
        <f>'Wettkampf 1'!B13</f>
        <v>Helmut Müller</v>
      </c>
      <c r="C13" s="66" t="str">
        <f>'Wettkampf 1'!C13</f>
        <v>Rastdorf III</v>
      </c>
      <c r="D13" s="186">
        <v>311.60000000000002</v>
      </c>
      <c r="E13" s="187"/>
      <c r="F13" s="68">
        <f t="shared" si="0"/>
        <v>311.60000000000002</v>
      </c>
      <c r="G13" s="69">
        <f t="shared" si="1"/>
        <v>311.60000000000002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89">
        <v>103.5</v>
      </c>
      <c r="V13" s="189">
        <v>104</v>
      </c>
      <c r="W13" s="189">
        <v>104.1</v>
      </c>
      <c r="X13" s="89">
        <f t="shared" si="13"/>
        <v>311.60000000000002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8">
        <v>5</v>
      </c>
      <c r="B14" s="66" t="str">
        <f>'Wettkampf 1'!B14</f>
        <v>Frank Sommerfeld</v>
      </c>
      <c r="C14" s="66" t="str">
        <f>'Wettkampf 1'!C14</f>
        <v>Rastdorf III</v>
      </c>
      <c r="D14" s="186">
        <v>299.8</v>
      </c>
      <c r="E14" s="187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89">
        <v>98.1</v>
      </c>
      <c r="V14" s="189">
        <v>99.4</v>
      </c>
      <c r="W14" s="189">
        <v>102.3</v>
      </c>
      <c r="X14" s="89">
        <f t="shared" si="13"/>
        <v>299.8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Rastdorf III</v>
      </c>
      <c r="D15" s="186">
        <v>0</v>
      </c>
      <c r="E15" s="187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89"/>
      <c r="V15" s="189"/>
      <c r="W15" s="189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Frank Schmees</v>
      </c>
      <c r="C16" s="66" t="str">
        <f>'Wettkampf 1'!C16</f>
        <v>Börger IV</v>
      </c>
      <c r="D16" s="186">
        <v>303.8</v>
      </c>
      <c r="E16" s="187"/>
      <c r="F16" s="68">
        <f t="shared" si="0"/>
        <v>303.8</v>
      </c>
      <c r="G16" s="69">
        <f t="shared" si="1"/>
        <v>0</v>
      </c>
      <c r="H16" s="69">
        <f t="shared" si="2"/>
        <v>0</v>
      </c>
      <c r="I16" s="69">
        <f t="shared" si="3"/>
        <v>303.8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89">
        <v>101.1</v>
      </c>
      <c r="V16" s="189">
        <v>104.3</v>
      </c>
      <c r="W16" s="189">
        <v>98.4</v>
      </c>
      <c r="X16" s="89">
        <f t="shared" si="13"/>
        <v>303.79999999999995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8">
        <v>8</v>
      </c>
      <c r="B17" s="66" t="str">
        <f>'Wettkampf 1'!B17</f>
        <v>Wilfried Albers</v>
      </c>
      <c r="C17" s="66" t="str">
        <f>'Wettkampf 1'!C17</f>
        <v>Börger IV</v>
      </c>
      <c r="D17" s="186">
        <v>306.5</v>
      </c>
      <c r="E17" s="187"/>
      <c r="F17" s="68">
        <f t="shared" si="0"/>
        <v>306.5</v>
      </c>
      <c r="G17" s="69">
        <f t="shared" si="1"/>
        <v>0</v>
      </c>
      <c r="H17" s="69">
        <f t="shared" si="2"/>
        <v>0</v>
      </c>
      <c r="I17" s="69">
        <f t="shared" si="3"/>
        <v>306.5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89">
        <v>102.3</v>
      </c>
      <c r="V17" s="189">
        <v>102.4</v>
      </c>
      <c r="W17" s="189">
        <v>101.8</v>
      </c>
      <c r="X17" s="89">
        <f t="shared" si="13"/>
        <v>306.5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8">
        <v>9</v>
      </c>
      <c r="B18" s="66" t="str">
        <f>'Wettkampf 1'!B18</f>
        <v>Johann Pohlgeers</v>
      </c>
      <c r="C18" s="66" t="str">
        <f>'Wettkampf 1'!C18</f>
        <v>Börger IV</v>
      </c>
      <c r="D18" s="186">
        <v>307.2</v>
      </c>
      <c r="E18" s="187"/>
      <c r="F18" s="68">
        <f t="shared" si="0"/>
        <v>307.2</v>
      </c>
      <c r="G18" s="69">
        <f t="shared" si="1"/>
        <v>0</v>
      </c>
      <c r="H18" s="69">
        <f t="shared" si="2"/>
        <v>0</v>
      </c>
      <c r="I18" s="69">
        <f t="shared" si="3"/>
        <v>307.2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89">
        <v>101.6</v>
      </c>
      <c r="V18" s="189">
        <v>103.2</v>
      </c>
      <c r="W18" s="189">
        <v>102.4</v>
      </c>
      <c r="X18" s="89">
        <f t="shared" si="13"/>
        <v>307.20000000000005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8">
        <v>10</v>
      </c>
      <c r="B19" s="66" t="str">
        <f>'Wettkampf 1'!B19</f>
        <v>Hermann Többen-Behrens</v>
      </c>
      <c r="C19" s="66" t="str">
        <f>'Wettkampf 1'!C19</f>
        <v>Börger IV</v>
      </c>
      <c r="D19" s="186">
        <v>296.2</v>
      </c>
      <c r="E19" s="187"/>
      <c r="F19" s="68">
        <f t="shared" si="0"/>
        <v>296.2</v>
      </c>
      <c r="G19" s="69">
        <f t="shared" si="1"/>
        <v>0</v>
      </c>
      <c r="H19" s="69">
        <f t="shared" si="2"/>
        <v>0</v>
      </c>
      <c r="I19" s="69">
        <f t="shared" si="3"/>
        <v>296.2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89">
        <v>99.5</v>
      </c>
      <c r="V19" s="189">
        <v>99.9</v>
      </c>
      <c r="W19" s="189">
        <v>96.8</v>
      </c>
      <c r="X19" s="89">
        <f t="shared" si="13"/>
        <v>296.2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8">
        <v>11</v>
      </c>
      <c r="B20" s="66" t="str">
        <f>'Wettkampf 1'!B20</f>
        <v>Hermann Krömer</v>
      </c>
      <c r="C20" s="66" t="str">
        <f>'Wettkampf 1'!C20</f>
        <v>Börger IV</v>
      </c>
      <c r="D20" s="186">
        <v>297.2</v>
      </c>
      <c r="E20" s="187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89">
        <v>99.1</v>
      </c>
      <c r="V20" s="189">
        <v>100.2</v>
      </c>
      <c r="W20" s="189">
        <v>97.9</v>
      </c>
      <c r="X20" s="89">
        <f t="shared" si="13"/>
        <v>297.20000000000005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Börger IV</v>
      </c>
      <c r="D21" s="186">
        <v>0</v>
      </c>
      <c r="E21" s="187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89"/>
      <c r="V21" s="189"/>
      <c r="W21" s="189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Heinz Platt</v>
      </c>
      <c r="C22" s="66" t="str">
        <f>'Wettkampf 1'!C22</f>
        <v>Bockhorst</v>
      </c>
      <c r="D22" s="186">
        <v>304.8</v>
      </c>
      <c r="E22" s="187"/>
      <c r="F22" s="68">
        <f t="shared" si="0"/>
        <v>304.8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304.8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89">
        <v>102</v>
      </c>
      <c r="V22" s="189">
        <v>100.3</v>
      </c>
      <c r="W22" s="189">
        <v>102.5</v>
      </c>
      <c r="X22" s="89">
        <f t="shared" si="13"/>
        <v>304.8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8">
        <v>14</v>
      </c>
      <c r="B23" s="66" t="str">
        <f>'Wettkampf 1'!B23</f>
        <v>Gerd Wagner</v>
      </c>
      <c r="C23" s="66" t="str">
        <f>'Wettkampf 1'!C23</f>
        <v>Bockhorst</v>
      </c>
      <c r="D23" s="186">
        <v>296.2</v>
      </c>
      <c r="E23" s="187"/>
      <c r="F23" s="68">
        <f t="shared" si="0"/>
        <v>296.2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296.2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89">
        <v>100.7</v>
      </c>
      <c r="V23" s="189">
        <v>99.2</v>
      </c>
      <c r="W23" s="189">
        <v>96.3</v>
      </c>
      <c r="X23" s="89">
        <f t="shared" si="13"/>
        <v>296.2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>Alex Rülander</v>
      </c>
      <c r="C24" s="66" t="str">
        <f>'Wettkampf 1'!C24</f>
        <v>Bockhorst</v>
      </c>
      <c r="D24" s="186">
        <v>306.8</v>
      </c>
      <c r="E24" s="187"/>
      <c r="F24" s="68">
        <f t="shared" si="0"/>
        <v>306.8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306.8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89">
        <v>100</v>
      </c>
      <c r="V24" s="189">
        <v>101.6</v>
      </c>
      <c r="W24" s="189">
        <v>105.2</v>
      </c>
      <c r="X24" s="89">
        <f t="shared" si="13"/>
        <v>306.8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8">
        <v>16</v>
      </c>
      <c r="B25" s="66" t="str">
        <f>'Wettkampf 1'!B25</f>
        <v>Lukas Rülander</v>
      </c>
      <c r="C25" s="66" t="str">
        <f>'Wettkampf 1'!C25</f>
        <v>Bockhorst</v>
      </c>
      <c r="D25" s="186">
        <v>286.3</v>
      </c>
      <c r="E25" s="187" t="s">
        <v>37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89">
        <v>97.7</v>
      </c>
      <c r="V25" s="189">
        <v>91.5</v>
      </c>
      <c r="W25" s="189">
        <v>97.1</v>
      </c>
      <c r="X25" s="89">
        <f t="shared" si="13"/>
        <v>286.29999999999995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8">
        <v>17</v>
      </c>
      <c r="B26" s="66" t="str">
        <f>'Wettkampf 1'!B26</f>
        <v>Stefan Hanneken</v>
      </c>
      <c r="C26" s="66" t="str">
        <f>'Wettkampf 1'!C26</f>
        <v>Bockhorst</v>
      </c>
      <c r="D26" s="186">
        <v>0</v>
      </c>
      <c r="E26" s="187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89"/>
      <c r="V26" s="189"/>
      <c r="W26" s="189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Bockhorst</v>
      </c>
      <c r="D27" s="186">
        <v>0</v>
      </c>
      <c r="E27" s="187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89"/>
      <c r="V27" s="189"/>
      <c r="W27" s="189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Martin Klassen</v>
      </c>
      <c r="C28" s="66" t="str">
        <f>'Wettkampf 1'!C28</f>
        <v>Neubörger III</v>
      </c>
      <c r="D28" s="186">
        <v>304.8</v>
      </c>
      <c r="E28" s="187"/>
      <c r="F28" s="68">
        <f t="shared" si="0"/>
        <v>304.8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304.8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89">
        <v>102.1</v>
      </c>
      <c r="V28" s="189">
        <v>101</v>
      </c>
      <c r="W28" s="189">
        <v>101.7</v>
      </c>
      <c r="X28" s="89">
        <f t="shared" si="13"/>
        <v>304.8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8">
        <v>20</v>
      </c>
      <c r="B29" s="66" t="str">
        <f>'Wettkampf 1'!B29</f>
        <v>Sebastian Antons</v>
      </c>
      <c r="C29" s="66" t="str">
        <f>'Wettkampf 1'!C29</f>
        <v>Neubörger III</v>
      </c>
      <c r="D29" s="186">
        <v>312.60000000000002</v>
      </c>
      <c r="E29" s="187"/>
      <c r="F29" s="68">
        <f t="shared" si="0"/>
        <v>312.60000000000002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89">
        <v>105.3</v>
      </c>
      <c r="V29" s="189">
        <v>103.5</v>
      </c>
      <c r="W29" s="189">
        <v>103.8</v>
      </c>
      <c r="X29" s="89">
        <f t="shared" si="13"/>
        <v>312.60000000000002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8">
        <v>21</v>
      </c>
      <c r="B30" s="66" t="str">
        <f>'Wettkampf 1'!B30</f>
        <v>Christian Gerdes</v>
      </c>
      <c r="C30" s="66" t="str">
        <f>'Wettkampf 1'!C30</f>
        <v>Neubörger III</v>
      </c>
      <c r="D30" s="186">
        <v>307.2</v>
      </c>
      <c r="E30" s="187"/>
      <c r="F30" s="68">
        <f t="shared" si="0"/>
        <v>307.2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307.2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89">
        <v>102.6</v>
      </c>
      <c r="V30" s="189">
        <v>102.5</v>
      </c>
      <c r="W30" s="189">
        <v>102.1</v>
      </c>
      <c r="X30" s="89">
        <f t="shared" si="13"/>
        <v>307.2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Markus Fromme</v>
      </c>
      <c r="C31" s="66" t="str">
        <f>'Wettkampf 1'!C31</f>
        <v>Neubörger III</v>
      </c>
      <c r="D31" s="186">
        <v>309.39999999999998</v>
      </c>
      <c r="E31" s="187"/>
      <c r="F31" s="68">
        <f t="shared" si="0"/>
        <v>309.39999999999998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309.39999999999998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89">
        <v>104.1</v>
      </c>
      <c r="V31" s="189">
        <v>102.4</v>
      </c>
      <c r="W31" s="189">
        <v>102.9</v>
      </c>
      <c r="X31" s="89">
        <f t="shared" si="13"/>
        <v>309.39999999999998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Neubörger III</v>
      </c>
      <c r="D32" s="186">
        <v>0</v>
      </c>
      <c r="E32" s="187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89"/>
      <c r="V32" s="189"/>
      <c r="W32" s="189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Neubörger III</v>
      </c>
      <c r="D33" s="186">
        <v>0</v>
      </c>
      <c r="E33" s="187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89"/>
      <c r="V33" s="189"/>
      <c r="W33" s="189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Sebastian Albers</v>
      </c>
      <c r="C34" s="66" t="str">
        <f>'Wettkampf 1'!C34</f>
        <v>Spahnharrenst. III</v>
      </c>
      <c r="D34" s="186">
        <v>306.60000000000002</v>
      </c>
      <c r="E34" s="187"/>
      <c r="F34" s="68">
        <f t="shared" si="0"/>
        <v>306.60000000000002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306.60000000000002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89">
        <v>101.8</v>
      </c>
      <c r="V34" s="189">
        <v>102.2</v>
      </c>
      <c r="W34" s="189">
        <v>102.6</v>
      </c>
      <c r="X34" s="89">
        <f t="shared" si="13"/>
        <v>306.60000000000002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8">
        <v>26</v>
      </c>
      <c r="B35" s="66" t="str">
        <f>'Wettkampf 1'!B35</f>
        <v>Stefen van der Draai</v>
      </c>
      <c r="C35" s="66" t="str">
        <f>'Wettkampf 1'!C35</f>
        <v>Spahnharrenst. III</v>
      </c>
      <c r="D35" s="186">
        <v>305.89999999999998</v>
      </c>
      <c r="E35" s="187" t="s">
        <v>37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189">
        <v>102.9</v>
      </c>
      <c r="V35" s="189">
        <v>101.7</v>
      </c>
      <c r="W35" s="189">
        <v>101.3</v>
      </c>
      <c r="X35" s="89">
        <f t="shared" si="13"/>
        <v>305.90000000000003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8">
        <v>27</v>
      </c>
      <c r="B36" s="66" t="str">
        <f>'Wettkampf 1'!B36</f>
        <v>Ingo Jaeger</v>
      </c>
      <c r="C36" s="66" t="str">
        <f>'Wettkampf 1'!C36</f>
        <v>Spahnharrenst. III</v>
      </c>
      <c r="D36" s="186">
        <v>313.3</v>
      </c>
      <c r="E36" s="187"/>
      <c r="F36" s="68">
        <f t="shared" si="0"/>
        <v>313.3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313.3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89">
        <v>104.9</v>
      </c>
      <c r="V36" s="189">
        <v>104.1</v>
      </c>
      <c r="W36" s="189">
        <v>104.3</v>
      </c>
      <c r="X36" s="89">
        <f t="shared" si="13"/>
        <v>313.3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8">
        <v>28</v>
      </c>
      <c r="B37" s="66" t="str">
        <f>'Wettkampf 1'!B37</f>
        <v>Sascha Albers</v>
      </c>
      <c r="C37" s="66" t="str">
        <f>'Wettkampf 1'!C37</f>
        <v>Spahnharrenst. III</v>
      </c>
      <c r="D37" s="186">
        <v>309.8</v>
      </c>
      <c r="E37" s="187"/>
      <c r="F37" s="68">
        <f t="shared" si="0"/>
        <v>309.8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309.8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89">
        <v>100.8</v>
      </c>
      <c r="V37" s="189">
        <v>105.1</v>
      </c>
      <c r="W37" s="189">
        <v>103.9</v>
      </c>
      <c r="X37" s="89">
        <f t="shared" si="13"/>
        <v>309.79999999999995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8">
        <v>29</v>
      </c>
      <c r="B38" s="66" t="str">
        <f>'Wettkampf 1'!B38</f>
        <v>Wilhelm Meyer</v>
      </c>
      <c r="C38" s="66" t="str">
        <f>'Wettkampf 1'!C38</f>
        <v>Spahnharrenst. III</v>
      </c>
      <c r="D38" s="186">
        <v>309.39999999999998</v>
      </c>
      <c r="E38" s="187"/>
      <c r="F38" s="68">
        <f t="shared" si="0"/>
        <v>309.39999999999998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309.39999999999998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89">
        <v>102.3</v>
      </c>
      <c r="V38" s="189">
        <v>103.1</v>
      </c>
      <c r="W38" s="189">
        <v>104</v>
      </c>
      <c r="X38" s="89">
        <f t="shared" si="13"/>
        <v>309.39999999999998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Spahnharrenst. III</v>
      </c>
      <c r="D39" s="186">
        <v>0</v>
      </c>
      <c r="E39" s="187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89"/>
      <c r="V39" s="189"/>
      <c r="W39" s="189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Andreas Janssen</v>
      </c>
      <c r="C40" s="66" t="str">
        <f>'Wettkampf 1'!C40</f>
        <v>Ostenwalde III</v>
      </c>
      <c r="D40" s="186">
        <v>296.10000000000002</v>
      </c>
      <c r="E40" s="187"/>
      <c r="F40" s="68">
        <f t="shared" si="0"/>
        <v>296.10000000000002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296.10000000000002</v>
      </c>
      <c r="R40" s="69">
        <f t="shared" si="12"/>
        <v>1</v>
      </c>
      <c r="S40" s="69"/>
      <c r="T40" s="69"/>
      <c r="U40" s="189">
        <v>100.1</v>
      </c>
      <c r="V40" s="189">
        <v>96.8</v>
      </c>
      <c r="W40" s="189">
        <v>99.2</v>
      </c>
      <c r="X40" s="89">
        <f t="shared" si="13"/>
        <v>296.09999999999997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8">
        <v>32</v>
      </c>
      <c r="B41" s="66" t="str">
        <f>'Wettkampf 1'!B41</f>
        <v>Thorsten Koop</v>
      </c>
      <c r="C41" s="66" t="str">
        <f>'Wettkampf 1'!C41</f>
        <v>Ostenwalde III</v>
      </c>
      <c r="D41" s="186">
        <v>301.5</v>
      </c>
      <c r="E41" s="187"/>
      <c r="F41" s="68">
        <f t="shared" si="0"/>
        <v>301.5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301.5</v>
      </c>
      <c r="R41" s="69">
        <f t="shared" si="12"/>
        <v>1</v>
      </c>
      <c r="S41" s="69"/>
      <c r="T41" s="69"/>
      <c r="U41" s="189">
        <v>99.5</v>
      </c>
      <c r="V41" s="189">
        <v>102.7</v>
      </c>
      <c r="W41" s="189">
        <v>99.3</v>
      </c>
      <c r="X41" s="89">
        <f t="shared" si="13"/>
        <v>301.5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8">
        <v>33</v>
      </c>
      <c r="B42" s="66" t="str">
        <f>'Wettkampf 1'!B42</f>
        <v>Björn Westendorf</v>
      </c>
      <c r="C42" s="66" t="str">
        <f>'Wettkampf 1'!C42</f>
        <v>Ostenwalde III</v>
      </c>
      <c r="D42" s="186">
        <v>299.10000000000002</v>
      </c>
      <c r="E42" s="187"/>
      <c r="F42" s="68">
        <f t="shared" si="0"/>
        <v>299.10000000000002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299.10000000000002</v>
      </c>
      <c r="R42" s="69">
        <f t="shared" si="12"/>
        <v>1</v>
      </c>
      <c r="S42" s="69"/>
      <c r="T42" s="69"/>
      <c r="U42" s="189">
        <v>97.7</v>
      </c>
      <c r="V42" s="189">
        <v>101.7</v>
      </c>
      <c r="W42" s="189">
        <v>99.7</v>
      </c>
      <c r="X42" s="89">
        <f t="shared" si="13"/>
        <v>299.10000000000002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8">
        <v>34</v>
      </c>
      <c r="B43" s="66" t="str">
        <f>'Wettkampf 1'!B43</f>
        <v>Carsten Feder</v>
      </c>
      <c r="C43" s="66" t="str">
        <f>'Wettkampf 1'!C43</f>
        <v>Ostenwalde III</v>
      </c>
      <c r="D43" s="186">
        <v>0</v>
      </c>
      <c r="E43" s="187" t="s">
        <v>37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189"/>
      <c r="V43" s="189"/>
      <c r="W43" s="189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Stefan Drees</v>
      </c>
      <c r="C44" s="66" t="str">
        <f>'Wettkampf 1'!C44</f>
        <v>Ostenwalde III</v>
      </c>
      <c r="D44" s="186">
        <v>300.39999999999998</v>
      </c>
      <c r="E44" s="187"/>
      <c r="F44" s="68">
        <f t="shared" si="0"/>
        <v>300.39999999999998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300.39999999999998</v>
      </c>
      <c r="R44" s="69">
        <f t="shared" si="12"/>
        <v>1</v>
      </c>
      <c r="S44" s="69"/>
      <c r="T44" s="69"/>
      <c r="U44" s="189">
        <v>98</v>
      </c>
      <c r="V44" s="189">
        <v>102.3</v>
      </c>
      <c r="W44" s="189">
        <v>100.1</v>
      </c>
      <c r="X44" s="89">
        <f t="shared" si="13"/>
        <v>300.39999999999998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Ostenwalde III</v>
      </c>
      <c r="D45" s="186">
        <v>0</v>
      </c>
      <c r="E45" s="187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89"/>
      <c r="V45" s="189"/>
      <c r="W45" s="189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939.50000000000011</v>
      </c>
      <c r="H46" s="69">
        <f>SUM(H10:H45)</f>
        <v>4</v>
      </c>
      <c r="I46" s="69">
        <f>LARGE(I10:I45,1)+LARGE(I10:I45,2)+LARGE(I10:I45,3)</f>
        <v>917.5</v>
      </c>
      <c r="J46" s="69">
        <f>SUM(J10:J45)</f>
        <v>4</v>
      </c>
      <c r="K46" s="69">
        <f>LARGE(K10:K45,1)+LARGE(K10:K45,2)+LARGE(K10:K45,3)</f>
        <v>907.8</v>
      </c>
      <c r="L46" s="69">
        <f>SUM(L10:L45)</f>
        <v>3</v>
      </c>
      <c r="M46" s="69">
        <f>LARGE(M10:M45,1)+LARGE(M10:M45,2)+LARGE(M10:M45,3)</f>
        <v>929.2</v>
      </c>
      <c r="N46" s="69">
        <f>SUM(N10:N45)</f>
        <v>4</v>
      </c>
      <c r="O46" s="69">
        <f>LARGE(O10:O45,1)+LARGE(O10:O45,2)+LARGE(O10:O45,3)</f>
        <v>932.5</v>
      </c>
      <c r="P46" s="69">
        <f>SUM(P10:P45)</f>
        <v>4</v>
      </c>
      <c r="Q46" s="69">
        <f>LARGE(Q10:Q45,1)+LARGE(Q10:Q45,2)+LARGE(Q10:Q45,3)</f>
        <v>901</v>
      </c>
      <c r="R46" s="69">
        <f>SUM(R10:S45)</f>
        <v>4</v>
      </c>
    </row>
    <row r="47" spans="1:27" x14ac:dyDescent="0.3">
      <c r="C47" s="69" t="s">
        <v>67</v>
      </c>
    </row>
  </sheetData>
  <sheetProtection algorithmName="SHA-512" hashValue="G/D7o30aDBh38FkQmKdKpQZae+cr93EvsRvkOvD1R5m0JsbE0fF8dS4SBmLAU+jcOuDOIJPU8n76Dmd+Chgbzg==" saltValue="5wGhIEy8FoXyEcMbcn57/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topLeftCell="A3" workbookViewId="0">
      <selection activeCell="W8" sqref="W8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7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74" t="str">
        <f>Übersicht!P4</f>
        <v>Spahnharrenstättr</v>
      </c>
      <c r="X1" s="174"/>
    </row>
    <row r="2" spans="1:27" x14ac:dyDescent="0.3">
      <c r="A2" s="108">
        <v>1</v>
      </c>
      <c r="B2" s="64" t="str">
        <f>'Wettkampf 1'!B2</f>
        <v>Rastdorf III</v>
      </c>
      <c r="C2" s="72"/>
      <c r="D2" s="73">
        <f>G46</f>
        <v>0</v>
      </c>
      <c r="E2" s="112" t="str">
        <f>IF(H46&gt;4,"Es sind zu viele Schützen in Wertung!"," ")</f>
        <v xml:space="preserve"> </v>
      </c>
      <c r="V2" s="109" t="s">
        <v>35</v>
      </c>
      <c r="W2" s="175" t="str">
        <f>Übersicht!P3</f>
        <v>19.03.</v>
      </c>
      <c r="X2" s="174"/>
    </row>
    <row r="3" spans="1:27" x14ac:dyDescent="0.3">
      <c r="A3" s="108">
        <v>2</v>
      </c>
      <c r="B3" s="64" t="str">
        <f>'Wettkampf 1'!B3</f>
        <v>Börger IV</v>
      </c>
      <c r="C3" s="72"/>
      <c r="D3" s="73">
        <f>I46</f>
        <v>0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Bockhorst</v>
      </c>
      <c r="C4" s="72"/>
      <c r="D4" s="73">
        <f>K46</f>
        <v>0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Neubörger III</v>
      </c>
      <c r="C5" s="72"/>
      <c r="D5" s="73">
        <f>M46</f>
        <v>0</v>
      </c>
      <c r="E5" s="112" t="str">
        <f>IF(N46&gt;4,"Es sind zu viele Schützen in Wertung!"," ")</f>
        <v xml:space="preserve"> </v>
      </c>
      <c r="U5" s="76"/>
      <c r="V5" s="109" t="s">
        <v>50</v>
      </c>
      <c r="W5" s="169"/>
      <c r="X5" s="170"/>
      <c r="Y5" s="76"/>
    </row>
    <row r="6" spans="1:27" x14ac:dyDescent="0.3">
      <c r="A6" s="108">
        <v>5</v>
      </c>
      <c r="B6" s="64" t="str">
        <f>'Wettkampf 1'!B6</f>
        <v>Spahnharrenst. III</v>
      </c>
      <c r="C6" s="72"/>
      <c r="D6" s="73">
        <f>O46</f>
        <v>0</v>
      </c>
      <c r="E6" s="112" t="str">
        <f>IF(P46&gt;4,"Es sind zu viele Schützen in Wertung!"," ")</f>
        <v xml:space="preserve"> </v>
      </c>
      <c r="U6" s="76"/>
      <c r="V6" s="109" t="s">
        <v>49</v>
      </c>
      <c r="W6" s="173"/>
      <c r="X6" s="173"/>
      <c r="Y6" s="76"/>
    </row>
    <row r="7" spans="1:27" x14ac:dyDescent="0.3">
      <c r="A7" s="108">
        <v>6</v>
      </c>
      <c r="B7" s="64" t="str">
        <f>'Wettkampf 1'!B7</f>
        <v>Ostenwalde III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59</v>
      </c>
      <c r="W7" s="176" t="s">
        <v>69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66" t="s">
        <v>36</v>
      </c>
      <c r="V9" s="167"/>
      <c r="W9" s="167"/>
      <c r="X9" s="168"/>
    </row>
    <row r="10" spans="1:27" ht="12.9" customHeight="1" x14ac:dyDescent="0.3">
      <c r="A10" s="108">
        <v>1</v>
      </c>
      <c r="B10" s="66" t="str">
        <f>'Wettkampf 1'!B10</f>
        <v>Günter Bookjans</v>
      </c>
      <c r="C10" s="66" t="str">
        <f>'Wettkampf 1'!C10</f>
        <v>Rastdorf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87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Michael Meer</v>
      </c>
      <c r="C11" s="66" t="str">
        <f>'Wettkampf 1'!C11</f>
        <v>Rastdorf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7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Robert Wotte</v>
      </c>
      <c r="C12" s="66" t="str">
        <f>'Wettkampf 1'!C12</f>
        <v>Rastdorf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87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Helmut Müller</v>
      </c>
      <c r="C13" s="66" t="str">
        <f>'Wettkampf 1'!C13</f>
        <v>Rastdorf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87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Frank Sommerfeld</v>
      </c>
      <c r="C14" s="66" t="str">
        <f>'Wettkampf 1'!C14</f>
        <v>Rastdorf III</v>
      </c>
      <c r="D14" s="82"/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87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Rastdorf III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87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Frank Schmees</v>
      </c>
      <c r="C16" s="66" t="str">
        <f>'Wettkampf 1'!C16</f>
        <v>Börger IV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87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Wilfried Albers</v>
      </c>
      <c r="C17" s="66" t="str">
        <f>'Wettkampf 1'!C17</f>
        <v>Börger IV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87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Johann Pohlgeers</v>
      </c>
      <c r="C18" s="66" t="str">
        <f>'Wettkampf 1'!C18</f>
        <v>Börger IV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87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Hermann Többen-Behrens</v>
      </c>
      <c r="C19" s="66" t="str">
        <f>'Wettkampf 1'!C19</f>
        <v>Börger IV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87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Hermann Krömer</v>
      </c>
      <c r="C20" s="66" t="str">
        <f>'Wettkampf 1'!C20</f>
        <v>Börger IV</v>
      </c>
      <c r="D20" s="82"/>
      <c r="E20" s="8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87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Börger IV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87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Heinz Platt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87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Gerd Wagner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87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Alex Rülander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87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Lukas Rülander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87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Stefan Hanneken</v>
      </c>
      <c r="C26" s="66" t="str">
        <f>'Wettkampf 1'!C26</f>
        <v>Bockhorst</v>
      </c>
      <c r="D26" s="82"/>
      <c r="E26" s="83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87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87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Martin Klassen</v>
      </c>
      <c r="C28" s="66" t="str">
        <f>'Wettkampf 1'!C28</f>
        <v>Neubörger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87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Sebastian Antons</v>
      </c>
      <c r="C29" s="66" t="str">
        <f>'Wettkampf 1'!C29</f>
        <v>Neubörger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87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Christian Gerdes</v>
      </c>
      <c r="C30" s="66" t="str">
        <f>'Wettkampf 1'!C30</f>
        <v>Neubörger III</v>
      </c>
      <c r="D30" s="82"/>
      <c r="E30" s="83" t="s">
        <v>37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87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Markus Fromme</v>
      </c>
      <c r="C31" s="66" t="str">
        <f>'Wettkampf 1'!C31</f>
        <v>Neubörger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87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Neubörger III</v>
      </c>
      <c r="D32" s="82"/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87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Neubörger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87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Sebastian Albers</v>
      </c>
      <c r="C34" s="66" t="str">
        <f>'Wettkampf 1'!C34</f>
        <v>Spahnharrenst.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87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Stefen van der Draai</v>
      </c>
      <c r="C35" s="66" t="str">
        <f>'Wettkampf 1'!C35</f>
        <v>Spahnharrenst.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87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Ingo Jaeger</v>
      </c>
      <c r="C36" s="66" t="str">
        <f>'Wettkampf 1'!C36</f>
        <v>Spahnharrenst.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87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Sascha Albers</v>
      </c>
      <c r="C37" s="66" t="str">
        <f>'Wettkampf 1'!C37</f>
        <v>Spahnharrenst. III</v>
      </c>
      <c r="D37" s="82"/>
      <c r="E37" s="83" t="s">
        <v>37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87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Wilhelm Meyer</v>
      </c>
      <c r="C38" s="66" t="str">
        <f>'Wettkampf 1'!C38</f>
        <v>Spahnharrenst.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87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Spahnharrenst. III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87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Andreas Janssen</v>
      </c>
      <c r="C40" s="66" t="str">
        <f>'Wettkampf 1'!C40</f>
        <v>Ostenwalde III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Thorsten Koop</v>
      </c>
      <c r="C41" s="66" t="str">
        <f>'Wettkampf 1'!C41</f>
        <v>Ostenwalde III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Björn Westendorf</v>
      </c>
      <c r="C42" s="66" t="str">
        <f>'Wettkampf 1'!C42</f>
        <v>Ostenwalde III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Carsten Feder</v>
      </c>
      <c r="C43" s="66" t="str">
        <f>'Wettkampf 1'!C43</f>
        <v>Ostenwalde III</v>
      </c>
      <c r="D43" s="82"/>
      <c r="E43" s="83" t="s">
        <v>37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Stefan Drees</v>
      </c>
      <c r="C44" s="66" t="str">
        <f>'Wettkampf 1'!C44</f>
        <v>Ostenwalde III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Ostenwalde III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4</v>
      </c>
      <c r="I46" s="69">
        <f>LARGE(I10:I45,1)+LARGE(I10:I45,2)+LARGE(I10:I45,3)</f>
        <v>0</v>
      </c>
      <c r="J46" s="69">
        <f>SUM(J10:J45)</f>
        <v>4</v>
      </c>
      <c r="K46" s="69">
        <f>LARGE(K10:K45,1)+LARGE(K10:K45,2)+LARGE(K10:K45,3)</f>
        <v>0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  <c r="AA46" s="71"/>
    </row>
    <row r="47" spans="1:27" x14ac:dyDescent="0.3">
      <c r="C47" s="69" t="s">
        <v>67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W8" sqref="W8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74" t="str">
        <f>Übersicht!Q4</f>
        <v>Ostenwalde</v>
      </c>
      <c r="X1" s="174"/>
    </row>
    <row r="2" spans="1:27" x14ac:dyDescent="0.3">
      <c r="A2" s="108">
        <v>1</v>
      </c>
      <c r="B2" s="64" t="str">
        <f>'Wettkampf 1'!B2</f>
        <v>Rastdorf III</v>
      </c>
      <c r="C2" s="72"/>
      <c r="D2" s="73">
        <f>G46</f>
        <v>0</v>
      </c>
      <c r="E2" s="112" t="str">
        <f>IF(H46&gt;4,"Es sind zu viele Schützen in Wertung!"," ")</f>
        <v xml:space="preserve"> </v>
      </c>
      <c r="V2" s="109" t="s">
        <v>35</v>
      </c>
      <c r="W2" s="175" t="str">
        <f>Übersicht!Q3</f>
        <v>16.04.</v>
      </c>
      <c r="X2" s="174"/>
    </row>
    <row r="3" spans="1:27" x14ac:dyDescent="0.3">
      <c r="A3" s="108">
        <v>2</v>
      </c>
      <c r="B3" s="64" t="str">
        <f>'Wettkampf 1'!B3</f>
        <v>Börger IV</v>
      </c>
      <c r="C3" s="72"/>
      <c r="D3" s="73">
        <f>I46</f>
        <v>0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Bockhorst</v>
      </c>
      <c r="C4" s="72"/>
      <c r="D4" s="73">
        <f>K46</f>
        <v>0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Neubörger III</v>
      </c>
      <c r="C5" s="72"/>
      <c r="D5" s="73">
        <f>M46</f>
        <v>0</v>
      </c>
      <c r="E5" s="112" t="str">
        <f>IF(N46&gt;4,"Es sind zu viele Schützen in Wertung!"," ")</f>
        <v xml:space="preserve"> </v>
      </c>
      <c r="U5" s="76"/>
      <c r="V5" s="109" t="s">
        <v>50</v>
      </c>
      <c r="W5" s="169"/>
      <c r="X5" s="170"/>
      <c r="Y5" s="76"/>
    </row>
    <row r="6" spans="1:27" x14ac:dyDescent="0.3">
      <c r="A6" s="108">
        <v>5</v>
      </c>
      <c r="B6" s="64" t="str">
        <f>'Wettkampf 1'!B6</f>
        <v>Spahnharrenst. III</v>
      </c>
      <c r="C6" s="72"/>
      <c r="D6" s="73">
        <f>O46</f>
        <v>0</v>
      </c>
      <c r="E6" s="112" t="str">
        <f>IF(P46&gt;4,"Es sind zu viele Schützen in Wertung!"," ")</f>
        <v xml:space="preserve"> </v>
      </c>
      <c r="U6" s="76"/>
      <c r="V6" s="109" t="s">
        <v>49</v>
      </c>
      <c r="W6" s="173"/>
      <c r="X6" s="173"/>
      <c r="Y6" s="76"/>
    </row>
    <row r="7" spans="1:27" x14ac:dyDescent="0.3">
      <c r="A7" s="108">
        <v>6</v>
      </c>
      <c r="B7" s="64" t="str">
        <f>'Wettkampf 1'!B7</f>
        <v>Ostenwalde III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59</v>
      </c>
      <c r="W7" s="176" t="s">
        <v>69</v>
      </c>
      <c r="X7" s="177"/>
      <c r="Y7" s="76"/>
    </row>
    <row r="8" spans="1:27" x14ac:dyDescent="0.3">
      <c r="U8" s="76"/>
      <c r="V8" s="76"/>
      <c r="W8" s="76"/>
      <c r="X8" s="10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66" t="s">
        <v>36</v>
      </c>
      <c r="V9" s="167"/>
      <c r="W9" s="167"/>
      <c r="X9" s="168"/>
    </row>
    <row r="10" spans="1:27" ht="12.9" customHeight="1" x14ac:dyDescent="0.3">
      <c r="A10" s="108">
        <v>1</v>
      </c>
      <c r="B10" s="66" t="str">
        <f>'Wettkampf 1'!B10</f>
        <v>Günter Bookjans</v>
      </c>
      <c r="C10" s="66" t="str">
        <f>'Wettkampf 1'!C10</f>
        <v>Rastdorf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Michael Meer</v>
      </c>
      <c r="C11" s="66" t="str">
        <f>'Wettkampf 1'!C11</f>
        <v>Rastdorf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Robert Wotte</v>
      </c>
      <c r="C12" s="66" t="str">
        <f>'Wettkampf 1'!C12</f>
        <v>Rastdorf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Helmut Müller</v>
      </c>
      <c r="C13" s="66" t="str">
        <f>'Wettkampf 1'!C13</f>
        <v>Rastdorf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Frank Sommerfeld</v>
      </c>
      <c r="C14" s="66" t="str">
        <f>'Wettkampf 1'!C14</f>
        <v>Rastdorf III</v>
      </c>
      <c r="D14" s="82"/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Rastdorf III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Frank Schmees</v>
      </c>
      <c r="C16" s="66" t="str">
        <f>'Wettkampf 1'!C16</f>
        <v>Börger IV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Wilfried Albers</v>
      </c>
      <c r="C17" s="66" t="str">
        <f>'Wettkampf 1'!C17</f>
        <v>Börger IV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Johann Pohlgeers</v>
      </c>
      <c r="C18" s="66" t="str">
        <f>'Wettkampf 1'!C18</f>
        <v>Börger IV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Hermann Többen-Behrens</v>
      </c>
      <c r="C19" s="66" t="str">
        <f>'Wettkampf 1'!C19</f>
        <v>Börger IV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Hermann Krömer</v>
      </c>
      <c r="C20" s="66" t="str">
        <f>'Wettkampf 1'!C20</f>
        <v>Börger IV</v>
      </c>
      <c r="D20" s="82"/>
      <c r="E20" s="8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Börger IV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Heinz Platt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Gerd Wagner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Alex Rülander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Lukas Rülander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Stefan Hanneken</v>
      </c>
      <c r="C26" s="66" t="str">
        <f>'Wettkampf 1'!C26</f>
        <v>Bockhorst</v>
      </c>
      <c r="D26" s="82"/>
      <c r="E26" s="83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Martin Klassen</v>
      </c>
      <c r="C28" s="66" t="str">
        <f>'Wettkampf 1'!C28</f>
        <v>Neubörger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Sebastian Antons</v>
      </c>
      <c r="C29" s="66" t="str">
        <f>'Wettkampf 1'!C29</f>
        <v>Neubörger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Christian Gerdes</v>
      </c>
      <c r="C30" s="66" t="str">
        <f>'Wettkampf 1'!C30</f>
        <v>Neubörger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Markus Fromme</v>
      </c>
      <c r="C31" s="66" t="str">
        <f>'Wettkampf 1'!C31</f>
        <v>Neubörger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Neubörger III</v>
      </c>
      <c r="D32" s="82"/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Neubörger III</v>
      </c>
      <c r="D33" s="82"/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Sebastian Albers</v>
      </c>
      <c r="C34" s="66" t="str">
        <f>'Wettkampf 1'!C34</f>
        <v>Spahnharrenst.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Stefen van der Draai</v>
      </c>
      <c r="C35" s="66" t="str">
        <f>'Wettkampf 1'!C35</f>
        <v>Spahnharrenst.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Ingo Jaeger</v>
      </c>
      <c r="C36" s="66" t="str">
        <f>'Wettkampf 1'!C36</f>
        <v>Spahnharrenst.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Sascha Albers</v>
      </c>
      <c r="C37" s="66" t="str">
        <f>'Wettkampf 1'!C37</f>
        <v>Spahnharrenst.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Wilhelm Meyer</v>
      </c>
      <c r="C38" s="66" t="str">
        <f>'Wettkampf 1'!C38</f>
        <v>Spahnharrenst. III</v>
      </c>
      <c r="D38" s="82"/>
      <c r="E38" s="83" t="s">
        <v>37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Spahnharrenst. III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Andreas Janssen</v>
      </c>
      <c r="C40" s="66" t="str">
        <f>'Wettkampf 1'!C40</f>
        <v>Ostenwalde III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Thorsten Koop</v>
      </c>
      <c r="C41" s="66" t="str">
        <f>'Wettkampf 1'!C41</f>
        <v>Ostenwalde III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Björn Westendorf</v>
      </c>
      <c r="C42" s="66" t="str">
        <f>'Wettkampf 1'!C42</f>
        <v>Ostenwalde III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Carsten Feder</v>
      </c>
      <c r="C43" s="66" t="str">
        <f>'Wettkampf 1'!C43</f>
        <v>Ostenwalde III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Stefan Drees</v>
      </c>
      <c r="C44" s="66" t="str">
        <f>'Wettkampf 1'!C44</f>
        <v>Ostenwalde III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Ostenwalde III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4</v>
      </c>
      <c r="I46" s="69">
        <f>LARGE(I10:I45,1)+LARGE(I10:I45,2)+LARGE(I10:I45,3)</f>
        <v>0</v>
      </c>
      <c r="J46" s="69">
        <f>SUM(J10:J45)</f>
        <v>4</v>
      </c>
      <c r="K46" s="69">
        <f>LARGE(K10:K45,1)+LARGE(K10:K45,2)+LARGE(K10:K45,3)</f>
        <v>0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67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21" hidden="1" customWidth="1"/>
    <col min="30" max="30" width="22.109375" style="122" customWidth="1"/>
    <col min="31" max="31" width="19.109375" style="22" bestFit="1" customWidth="1"/>
    <col min="32" max="16384" width="22" style="22"/>
  </cols>
  <sheetData>
    <row r="1" spans="1:29" s="122" customFormat="1" ht="30.75" customHeight="1" x14ac:dyDescent="0.3">
      <c r="A1" s="83"/>
      <c r="B1" s="135" t="s">
        <v>53</v>
      </c>
      <c r="C1" s="144" t="s">
        <v>8</v>
      </c>
      <c r="D1" s="182" t="str">
        <f>Übersicht!K1</f>
        <v>2022/2023</v>
      </c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29"/>
      <c r="V1" s="129"/>
      <c r="W1" s="129"/>
      <c r="X1" s="139" t="s">
        <v>51</v>
      </c>
      <c r="Y1" s="182"/>
      <c r="Z1" s="182"/>
      <c r="AA1" s="22"/>
      <c r="AB1" s="22"/>
      <c r="AC1" s="121"/>
    </row>
    <row r="2" spans="1:29" s="122" customFormat="1" ht="30.75" customHeight="1" x14ac:dyDescent="0.3">
      <c r="A2" s="83">
        <v>1</v>
      </c>
      <c r="B2" s="137" t="str">
        <f>'Wettkampf 1'!B2</f>
        <v>Rastdorf III</v>
      </c>
      <c r="C2" s="136"/>
      <c r="D2" s="182" t="s">
        <v>65</v>
      </c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29"/>
      <c r="V2" s="129"/>
      <c r="W2" s="129"/>
      <c r="X2" s="139" t="s">
        <v>35</v>
      </c>
      <c r="Y2" s="183"/>
      <c r="Z2" s="182"/>
      <c r="AA2" s="22"/>
      <c r="AB2" s="22"/>
      <c r="AC2" s="121"/>
    </row>
    <row r="3" spans="1:29" s="122" customFormat="1" ht="30.75" customHeight="1" x14ac:dyDescent="0.3">
      <c r="A3" s="83">
        <v>2</v>
      </c>
      <c r="B3" s="137" t="str">
        <f>'Wettkampf 1'!B3</f>
        <v>Börger IV</v>
      </c>
      <c r="C3" s="130"/>
      <c r="D3" s="182" t="str">
        <f>Übersicht!M1</f>
        <v>4. Kreisklasse</v>
      </c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29"/>
      <c r="V3" s="129"/>
      <c r="W3" s="129"/>
      <c r="X3" s="138"/>
      <c r="Y3" s="138"/>
      <c r="Z3" s="138"/>
      <c r="AA3" s="22"/>
      <c r="AB3" s="22"/>
      <c r="AC3" s="121"/>
    </row>
    <row r="4" spans="1:29" s="122" customFormat="1" ht="30.75" customHeight="1" x14ac:dyDescent="0.5">
      <c r="A4" s="83">
        <v>3</v>
      </c>
      <c r="B4" s="137" t="str">
        <f>'Wettkampf 1'!B4</f>
        <v>Bockhorst</v>
      </c>
      <c r="C4" s="130"/>
      <c r="D4" s="182" t="str">
        <f>Übersicht!P1</f>
        <v>Schützen</v>
      </c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29"/>
      <c r="V4" s="129"/>
      <c r="W4" s="132"/>
      <c r="X4" s="138"/>
      <c r="Y4" s="138"/>
      <c r="Z4" s="140" t="s">
        <v>48</v>
      </c>
      <c r="AA4" s="22"/>
      <c r="AB4" s="22"/>
      <c r="AC4" s="121"/>
    </row>
    <row r="5" spans="1:29" s="122" customFormat="1" ht="30.75" customHeight="1" x14ac:dyDescent="0.5">
      <c r="A5" s="83">
        <v>4</v>
      </c>
      <c r="B5" s="137" t="str">
        <f>'Wettkampf 1'!B5</f>
        <v>Neubörger III</v>
      </c>
      <c r="C5" s="130"/>
      <c r="D5" s="145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129"/>
      <c r="V5" s="129"/>
      <c r="W5" s="133"/>
      <c r="X5" s="140" t="s">
        <v>50</v>
      </c>
      <c r="Y5" s="184"/>
      <c r="Z5" s="185"/>
      <c r="AA5" s="123"/>
      <c r="AB5" s="22"/>
      <c r="AC5" s="121"/>
    </row>
    <row r="6" spans="1:29" s="122" customFormat="1" ht="30.75" customHeight="1" x14ac:dyDescent="0.5">
      <c r="A6" s="83">
        <v>5</v>
      </c>
      <c r="B6" s="137" t="str">
        <f>'Wettkampf 1'!B6</f>
        <v>Spahnharrenst. III</v>
      </c>
      <c r="C6" s="130"/>
      <c r="D6" s="145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7"/>
      <c r="U6" s="131"/>
      <c r="V6" s="131"/>
      <c r="W6" s="133"/>
      <c r="X6" s="140" t="s">
        <v>49</v>
      </c>
      <c r="Y6" s="184"/>
      <c r="Z6" s="185"/>
      <c r="AA6" s="123"/>
      <c r="AB6" s="22"/>
      <c r="AC6" s="121"/>
    </row>
    <row r="7" spans="1:29" s="122" customFormat="1" ht="30.75" customHeight="1" x14ac:dyDescent="0.3">
      <c r="A7" s="83">
        <v>6</v>
      </c>
      <c r="B7" s="137" t="str">
        <f>'Wettkampf 1'!B7</f>
        <v>Ostenwalde III</v>
      </c>
      <c r="C7" s="130"/>
      <c r="D7" s="148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50"/>
      <c r="U7" s="131"/>
      <c r="V7" s="131"/>
      <c r="W7" s="133"/>
      <c r="X7" s="139" t="s">
        <v>59</v>
      </c>
      <c r="Y7" s="184"/>
      <c r="Z7" s="185"/>
      <c r="AA7" s="123"/>
      <c r="AB7" s="22"/>
      <c r="AC7" s="121"/>
    </row>
    <row r="8" spans="1:29" s="122" customFormat="1" ht="15" customHeight="1" x14ac:dyDescent="0.3">
      <c r="A8" s="22"/>
      <c r="B8" s="129"/>
      <c r="C8" s="129"/>
      <c r="D8" s="134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33"/>
      <c r="X8" s="133"/>
      <c r="Y8" s="133"/>
      <c r="Z8" s="133"/>
      <c r="AA8" s="123"/>
      <c r="AB8" s="22"/>
      <c r="AC8" s="121"/>
    </row>
    <row r="9" spans="1:29" s="122" customFormat="1" ht="52.2" thickBot="1" x14ac:dyDescent="0.35">
      <c r="A9" s="135"/>
      <c r="B9" s="141" t="s">
        <v>62</v>
      </c>
      <c r="C9" s="141" t="s">
        <v>60</v>
      </c>
      <c r="D9" s="142" t="s">
        <v>63</v>
      </c>
      <c r="E9" s="141" t="s">
        <v>61</v>
      </c>
      <c r="F9" s="143"/>
      <c r="G9" s="143" t="s">
        <v>39</v>
      </c>
      <c r="H9" s="143"/>
      <c r="I9" s="143" t="s">
        <v>40</v>
      </c>
      <c r="J9" s="143"/>
      <c r="K9" s="143" t="s">
        <v>41</v>
      </c>
      <c r="L9" s="143"/>
      <c r="M9" s="143" t="s">
        <v>42</v>
      </c>
      <c r="N9" s="143"/>
      <c r="O9" s="143" t="s">
        <v>43</v>
      </c>
      <c r="P9" s="143"/>
      <c r="Q9" s="143" t="s">
        <v>44</v>
      </c>
      <c r="R9" s="143"/>
      <c r="S9" s="143"/>
      <c r="T9" s="143"/>
      <c r="U9" s="141" t="s">
        <v>66</v>
      </c>
      <c r="V9" s="143"/>
      <c r="W9" s="179" t="s">
        <v>36</v>
      </c>
      <c r="X9" s="180"/>
      <c r="Y9" s="180"/>
      <c r="Z9" s="181"/>
      <c r="AA9" s="22"/>
      <c r="AB9" s="22"/>
      <c r="AC9" s="121"/>
    </row>
    <row r="10" spans="1:29" s="122" customFormat="1" ht="37.5" customHeight="1" x14ac:dyDescent="0.3">
      <c r="A10" s="83">
        <v>1</v>
      </c>
      <c r="B10" s="137" t="str">
        <f>'Wettkampf 1'!B10</f>
        <v>Günter Bookjans</v>
      </c>
      <c r="C10" s="137" t="str">
        <f>'Wettkampf 1'!C10</f>
        <v>Rastdorf III</v>
      </c>
      <c r="D10" s="97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20"/>
      <c r="V10" s="22"/>
      <c r="W10" s="98"/>
      <c r="X10" s="98"/>
      <c r="Y10" s="124"/>
      <c r="Z10" s="126"/>
      <c r="AA10" s="22">
        <f>IF(Z10=D10,1,0)</f>
        <v>1</v>
      </c>
      <c r="AB10" s="22">
        <f>IF(Z10=0,0,1)</f>
        <v>0</v>
      </c>
      <c r="AC10" s="121" t="str">
        <f>IF(AA10+AB10=2,"Korrekt","")</f>
        <v/>
      </c>
    </row>
    <row r="11" spans="1:29" s="122" customFormat="1" ht="37.5" customHeight="1" x14ac:dyDescent="0.3">
      <c r="A11" s="83">
        <v>2</v>
      </c>
      <c r="B11" s="137" t="str">
        <f>'Wettkampf 1'!B11</f>
        <v>Michael Meer</v>
      </c>
      <c r="C11" s="137" t="str">
        <f>'Wettkampf 1'!C11</f>
        <v>Rastdorf III</v>
      </c>
      <c r="D11" s="97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20"/>
      <c r="V11" s="22"/>
      <c r="W11" s="100"/>
      <c r="X11" s="100"/>
      <c r="Y11" s="125"/>
      <c r="Z11" s="127"/>
      <c r="AA11" s="22">
        <f t="shared" ref="AA11:AA45" si="13">IF(Z11=D11,1,0)</f>
        <v>1</v>
      </c>
      <c r="AB11" s="22">
        <f t="shared" ref="AB11:AB45" si="14">IF(Z11=0,0,1)</f>
        <v>0</v>
      </c>
      <c r="AC11" s="121" t="str">
        <f t="shared" ref="AC11:AC45" si="15">IF(AA11+AB11=2,"Korrekt","")</f>
        <v/>
      </c>
    </row>
    <row r="12" spans="1:29" s="122" customFormat="1" ht="37.5" customHeight="1" x14ac:dyDescent="0.3">
      <c r="A12" s="83">
        <v>3</v>
      </c>
      <c r="B12" s="137" t="str">
        <f>'Wettkampf 1'!B12</f>
        <v>Robert Wotte</v>
      </c>
      <c r="C12" s="137" t="str">
        <f>'Wettkampf 1'!C12</f>
        <v>Rastdorf III</v>
      </c>
      <c r="D12" s="97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20"/>
      <c r="V12" s="22"/>
      <c r="W12" s="100"/>
      <c r="X12" s="100"/>
      <c r="Y12" s="125"/>
      <c r="Z12" s="127"/>
      <c r="AA12" s="22">
        <f t="shared" si="13"/>
        <v>1</v>
      </c>
      <c r="AB12" s="22">
        <f t="shared" si="14"/>
        <v>0</v>
      </c>
      <c r="AC12" s="121" t="str">
        <f t="shared" si="15"/>
        <v/>
      </c>
    </row>
    <row r="13" spans="1:29" s="122" customFormat="1" ht="37.5" customHeight="1" x14ac:dyDescent="0.3">
      <c r="A13" s="83">
        <v>4</v>
      </c>
      <c r="B13" s="137" t="str">
        <f>'Wettkampf 1'!B13</f>
        <v>Helmut Müller</v>
      </c>
      <c r="C13" s="137" t="str">
        <f>'Wettkampf 1'!C13</f>
        <v>Rastdorf III</v>
      </c>
      <c r="D13" s="97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20"/>
      <c r="V13" s="22"/>
      <c r="W13" s="100"/>
      <c r="X13" s="100"/>
      <c r="Y13" s="125"/>
      <c r="Z13" s="127"/>
      <c r="AA13" s="22">
        <f t="shared" si="13"/>
        <v>1</v>
      </c>
      <c r="AB13" s="22">
        <f t="shared" si="14"/>
        <v>0</v>
      </c>
      <c r="AC13" s="121" t="str">
        <f t="shared" si="15"/>
        <v/>
      </c>
    </row>
    <row r="14" spans="1:29" s="122" customFormat="1" ht="37.5" customHeight="1" x14ac:dyDescent="0.3">
      <c r="A14" s="83">
        <v>5</v>
      </c>
      <c r="B14" s="137" t="str">
        <f>'Wettkampf 1'!B14</f>
        <v>Frank Sommerfeld</v>
      </c>
      <c r="C14" s="137" t="str">
        <f>'Wettkampf 1'!C14</f>
        <v>Rastdorf III</v>
      </c>
      <c r="D14" s="97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20"/>
      <c r="V14" s="22"/>
      <c r="W14" s="100"/>
      <c r="X14" s="100"/>
      <c r="Y14" s="125"/>
      <c r="Z14" s="127"/>
      <c r="AA14" s="22">
        <f t="shared" si="13"/>
        <v>1</v>
      </c>
      <c r="AB14" s="22">
        <f t="shared" si="14"/>
        <v>0</v>
      </c>
      <c r="AC14" s="121" t="str">
        <f t="shared" si="15"/>
        <v/>
      </c>
    </row>
    <row r="15" spans="1:29" s="122" customFormat="1" ht="37.5" customHeight="1" x14ac:dyDescent="0.3">
      <c r="A15" s="83">
        <v>6</v>
      </c>
      <c r="B15" s="137" t="str">
        <f>'Wettkampf 1'!B15</f>
        <v>Schütze 6</v>
      </c>
      <c r="C15" s="137" t="str">
        <f>'Wettkampf 1'!C15</f>
        <v>Rastdorf III</v>
      </c>
      <c r="D15" s="97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20"/>
      <c r="V15" s="22"/>
      <c r="W15" s="100"/>
      <c r="X15" s="100"/>
      <c r="Y15" s="125"/>
      <c r="Z15" s="127"/>
      <c r="AA15" s="22">
        <f t="shared" si="13"/>
        <v>1</v>
      </c>
      <c r="AB15" s="22">
        <f t="shared" si="14"/>
        <v>0</v>
      </c>
      <c r="AC15" s="121" t="str">
        <f t="shared" si="15"/>
        <v/>
      </c>
    </row>
    <row r="16" spans="1:29" s="122" customFormat="1" ht="37.5" customHeight="1" x14ac:dyDescent="0.3">
      <c r="A16" s="83">
        <v>7</v>
      </c>
      <c r="B16" s="137" t="str">
        <f>'Wettkampf 1'!B16</f>
        <v>Frank Schmees</v>
      </c>
      <c r="C16" s="137" t="str">
        <f>'Wettkampf 1'!C16</f>
        <v>Börger IV</v>
      </c>
      <c r="D16" s="97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20"/>
      <c r="V16" s="22"/>
      <c r="W16" s="100"/>
      <c r="X16" s="100"/>
      <c r="Y16" s="125"/>
      <c r="Z16" s="127"/>
      <c r="AA16" s="22">
        <f t="shared" si="13"/>
        <v>1</v>
      </c>
      <c r="AB16" s="22">
        <f t="shared" si="14"/>
        <v>0</v>
      </c>
      <c r="AC16" s="121" t="str">
        <f t="shared" si="15"/>
        <v/>
      </c>
    </row>
    <row r="17" spans="1:29" s="122" customFormat="1" ht="37.5" customHeight="1" x14ac:dyDescent="0.3">
      <c r="A17" s="83">
        <v>8</v>
      </c>
      <c r="B17" s="137" t="str">
        <f>'Wettkampf 1'!B17</f>
        <v>Wilfried Albers</v>
      </c>
      <c r="C17" s="137" t="str">
        <f>'Wettkampf 1'!C17</f>
        <v>Börger IV</v>
      </c>
      <c r="D17" s="97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20"/>
      <c r="V17" s="22"/>
      <c r="W17" s="100"/>
      <c r="X17" s="100"/>
      <c r="Y17" s="125"/>
      <c r="Z17" s="127"/>
      <c r="AA17" s="22">
        <f t="shared" si="13"/>
        <v>1</v>
      </c>
      <c r="AB17" s="22">
        <f t="shared" si="14"/>
        <v>0</v>
      </c>
      <c r="AC17" s="121" t="str">
        <f t="shared" si="15"/>
        <v/>
      </c>
    </row>
    <row r="18" spans="1:29" s="122" customFormat="1" ht="37.5" customHeight="1" x14ac:dyDescent="0.3">
      <c r="A18" s="83">
        <v>9</v>
      </c>
      <c r="B18" s="137" t="str">
        <f>'Wettkampf 1'!B18</f>
        <v>Johann Pohlgeers</v>
      </c>
      <c r="C18" s="137" t="str">
        <f>'Wettkampf 1'!C18</f>
        <v>Börger IV</v>
      </c>
      <c r="D18" s="97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20"/>
      <c r="V18" s="22"/>
      <c r="W18" s="100"/>
      <c r="X18" s="100"/>
      <c r="Y18" s="125"/>
      <c r="Z18" s="127"/>
      <c r="AA18" s="22">
        <f t="shared" si="13"/>
        <v>1</v>
      </c>
      <c r="AB18" s="22">
        <f t="shared" si="14"/>
        <v>0</v>
      </c>
      <c r="AC18" s="121" t="str">
        <f t="shared" si="15"/>
        <v/>
      </c>
    </row>
    <row r="19" spans="1:29" s="122" customFormat="1" ht="37.5" customHeight="1" x14ac:dyDescent="0.3">
      <c r="A19" s="83">
        <v>10</v>
      </c>
      <c r="B19" s="137" t="str">
        <f>'Wettkampf 1'!B19</f>
        <v>Hermann Többen-Behrens</v>
      </c>
      <c r="C19" s="137" t="str">
        <f>'Wettkampf 1'!C19</f>
        <v>Börger IV</v>
      </c>
      <c r="D19" s="97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20"/>
      <c r="V19" s="22"/>
      <c r="W19" s="100"/>
      <c r="X19" s="100"/>
      <c r="Y19" s="125"/>
      <c r="Z19" s="127"/>
      <c r="AA19" s="22">
        <f t="shared" si="13"/>
        <v>1</v>
      </c>
      <c r="AB19" s="22">
        <f t="shared" si="14"/>
        <v>0</v>
      </c>
      <c r="AC19" s="121" t="str">
        <f t="shared" si="15"/>
        <v/>
      </c>
    </row>
    <row r="20" spans="1:29" s="122" customFormat="1" ht="37.5" customHeight="1" x14ac:dyDescent="0.3">
      <c r="A20" s="83">
        <v>11</v>
      </c>
      <c r="B20" s="137" t="str">
        <f>'Wettkampf 1'!B20</f>
        <v>Hermann Krömer</v>
      </c>
      <c r="C20" s="137" t="str">
        <f>'Wettkampf 1'!C20</f>
        <v>Börger IV</v>
      </c>
      <c r="D20" s="97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20"/>
      <c r="V20" s="22"/>
      <c r="W20" s="100"/>
      <c r="X20" s="100"/>
      <c r="Y20" s="125"/>
      <c r="Z20" s="127"/>
      <c r="AA20" s="22">
        <f t="shared" si="13"/>
        <v>1</v>
      </c>
      <c r="AB20" s="22">
        <f t="shared" si="14"/>
        <v>0</v>
      </c>
      <c r="AC20" s="121" t="str">
        <f t="shared" si="15"/>
        <v/>
      </c>
    </row>
    <row r="21" spans="1:29" s="122" customFormat="1" ht="37.5" customHeight="1" x14ac:dyDescent="0.3">
      <c r="A21" s="83">
        <v>12</v>
      </c>
      <c r="B21" s="137" t="str">
        <f>'Wettkampf 1'!B21</f>
        <v>Schütze 12</v>
      </c>
      <c r="C21" s="137" t="str">
        <f>'Wettkampf 1'!C21</f>
        <v>Börger IV</v>
      </c>
      <c r="D21" s="97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20"/>
      <c r="V21" s="22"/>
      <c r="W21" s="100"/>
      <c r="X21" s="100"/>
      <c r="Y21" s="125"/>
      <c r="Z21" s="127"/>
      <c r="AA21" s="22">
        <f t="shared" si="13"/>
        <v>1</v>
      </c>
      <c r="AB21" s="22">
        <f t="shared" si="14"/>
        <v>0</v>
      </c>
      <c r="AC21" s="121" t="str">
        <f t="shared" si="15"/>
        <v/>
      </c>
    </row>
    <row r="22" spans="1:29" s="122" customFormat="1" ht="37.5" customHeight="1" x14ac:dyDescent="0.3">
      <c r="A22" s="83">
        <v>13</v>
      </c>
      <c r="B22" s="137" t="str">
        <f>'Wettkampf 1'!B22</f>
        <v>Heinz Platt</v>
      </c>
      <c r="C22" s="137" t="str">
        <f>'Wettkampf 1'!C22</f>
        <v>Bockhorst</v>
      </c>
      <c r="D22" s="97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20"/>
      <c r="V22" s="22"/>
      <c r="W22" s="100"/>
      <c r="X22" s="100"/>
      <c r="Y22" s="125"/>
      <c r="Z22" s="127"/>
      <c r="AA22" s="22">
        <f t="shared" si="13"/>
        <v>1</v>
      </c>
      <c r="AB22" s="22">
        <f t="shared" si="14"/>
        <v>0</v>
      </c>
      <c r="AC22" s="121" t="str">
        <f t="shared" si="15"/>
        <v/>
      </c>
    </row>
    <row r="23" spans="1:29" s="122" customFormat="1" ht="37.5" customHeight="1" x14ac:dyDescent="0.3">
      <c r="A23" s="83">
        <v>14</v>
      </c>
      <c r="B23" s="137" t="str">
        <f>'Wettkampf 1'!B23</f>
        <v>Gerd Wagner</v>
      </c>
      <c r="C23" s="137" t="str">
        <f>'Wettkampf 1'!C23</f>
        <v>Bockhorst</v>
      </c>
      <c r="D23" s="97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20"/>
      <c r="V23" s="22"/>
      <c r="W23" s="100"/>
      <c r="X23" s="100"/>
      <c r="Y23" s="125"/>
      <c r="Z23" s="127"/>
      <c r="AA23" s="22">
        <f t="shared" si="13"/>
        <v>1</v>
      </c>
      <c r="AB23" s="22">
        <f t="shared" si="14"/>
        <v>0</v>
      </c>
      <c r="AC23" s="121" t="str">
        <f t="shared" si="15"/>
        <v/>
      </c>
    </row>
    <row r="24" spans="1:29" s="122" customFormat="1" ht="37.5" customHeight="1" x14ac:dyDescent="0.3">
      <c r="A24" s="83">
        <v>15</v>
      </c>
      <c r="B24" s="137" t="str">
        <f>'Wettkampf 1'!B24</f>
        <v>Alex Rülander</v>
      </c>
      <c r="C24" s="137" t="str">
        <f>'Wettkampf 1'!C24</f>
        <v>Bockhorst</v>
      </c>
      <c r="D24" s="97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20"/>
      <c r="V24" s="22"/>
      <c r="W24" s="100"/>
      <c r="X24" s="100"/>
      <c r="Y24" s="125"/>
      <c r="Z24" s="127"/>
      <c r="AA24" s="22">
        <f t="shared" si="13"/>
        <v>1</v>
      </c>
      <c r="AB24" s="22">
        <f t="shared" si="14"/>
        <v>0</v>
      </c>
      <c r="AC24" s="121" t="str">
        <f t="shared" si="15"/>
        <v/>
      </c>
    </row>
    <row r="25" spans="1:29" s="122" customFormat="1" ht="37.5" customHeight="1" x14ac:dyDescent="0.3">
      <c r="A25" s="83">
        <v>16</v>
      </c>
      <c r="B25" s="137" t="str">
        <f>'Wettkampf 1'!B25</f>
        <v>Lukas Rülander</v>
      </c>
      <c r="C25" s="137" t="str">
        <f>'Wettkampf 1'!C25</f>
        <v>Bockhorst</v>
      </c>
      <c r="D25" s="97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20"/>
      <c r="V25" s="22"/>
      <c r="W25" s="100"/>
      <c r="X25" s="100"/>
      <c r="Y25" s="125"/>
      <c r="Z25" s="127"/>
      <c r="AA25" s="22">
        <f t="shared" si="13"/>
        <v>1</v>
      </c>
      <c r="AB25" s="22">
        <f t="shared" si="14"/>
        <v>0</v>
      </c>
      <c r="AC25" s="121" t="str">
        <f t="shared" si="15"/>
        <v/>
      </c>
    </row>
    <row r="26" spans="1:29" s="122" customFormat="1" ht="37.5" customHeight="1" x14ac:dyDescent="0.3">
      <c r="A26" s="83">
        <v>17</v>
      </c>
      <c r="B26" s="137" t="str">
        <f>'Wettkampf 1'!B26</f>
        <v>Stefan Hanneken</v>
      </c>
      <c r="C26" s="137" t="str">
        <f>'Wettkampf 1'!C26</f>
        <v>Bockhorst</v>
      </c>
      <c r="D26" s="97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20"/>
      <c r="V26" s="22"/>
      <c r="W26" s="100"/>
      <c r="X26" s="100"/>
      <c r="Y26" s="125"/>
      <c r="Z26" s="127"/>
      <c r="AA26" s="22">
        <f t="shared" si="13"/>
        <v>1</v>
      </c>
      <c r="AB26" s="22">
        <f t="shared" si="14"/>
        <v>0</v>
      </c>
      <c r="AC26" s="121" t="str">
        <f t="shared" si="15"/>
        <v/>
      </c>
    </row>
    <row r="27" spans="1:29" s="122" customFormat="1" ht="37.5" customHeight="1" x14ac:dyDescent="0.3">
      <c r="A27" s="83">
        <v>18</v>
      </c>
      <c r="B27" s="137" t="str">
        <f>'Wettkampf 1'!B27</f>
        <v>Schütze 18</v>
      </c>
      <c r="C27" s="137" t="str">
        <f>'Wettkampf 1'!C27</f>
        <v>Bockhorst</v>
      </c>
      <c r="D27" s="97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20"/>
      <c r="V27" s="22"/>
      <c r="W27" s="100"/>
      <c r="X27" s="100"/>
      <c r="Y27" s="125"/>
      <c r="Z27" s="127"/>
      <c r="AA27" s="22">
        <f t="shared" si="13"/>
        <v>1</v>
      </c>
      <c r="AB27" s="22">
        <f t="shared" si="14"/>
        <v>0</v>
      </c>
      <c r="AC27" s="121" t="str">
        <f t="shared" si="15"/>
        <v/>
      </c>
    </row>
    <row r="28" spans="1:29" s="122" customFormat="1" ht="37.5" customHeight="1" x14ac:dyDescent="0.3">
      <c r="A28" s="83">
        <v>19</v>
      </c>
      <c r="B28" s="137" t="str">
        <f>'Wettkampf 1'!B28</f>
        <v>Martin Klassen</v>
      </c>
      <c r="C28" s="137" t="str">
        <f>'Wettkampf 1'!C28</f>
        <v>Neubörger III</v>
      </c>
      <c r="D28" s="97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20"/>
      <c r="V28" s="22"/>
      <c r="W28" s="100"/>
      <c r="X28" s="100"/>
      <c r="Y28" s="125"/>
      <c r="Z28" s="127"/>
      <c r="AA28" s="22">
        <f t="shared" si="13"/>
        <v>1</v>
      </c>
      <c r="AB28" s="22">
        <f t="shared" si="14"/>
        <v>0</v>
      </c>
      <c r="AC28" s="121" t="str">
        <f t="shared" si="15"/>
        <v/>
      </c>
    </row>
    <row r="29" spans="1:29" s="122" customFormat="1" ht="37.5" customHeight="1" x14ac:dyDescent="0.3">
      <c r="A29" s="83">
        <v>20</v>
      </c>
      <c r="B29" s="137" t="str">
        <f>'Wettkampf 1'!B29</f>
        <v>Sebastian Antons</v>
      </c>
      <c r="C29" s="137" t="str">
        <f>'Wettkampf 1'!C29</f>
        <v>Neubörger III</v>
      </c>
      <c r="D29" s="97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20"/>
      <c r="V29" s="22"/>
      <c r="W29" s="100"/>
      <c r="X29" s="100"/>
      <c r="Y29" s="125"/>
      <c r="Z29" s="127"/>
      <c r="AA29" s="22">
        <f t="shared" si="13"/>
        <v>1</v>
      </c>
      <c r="AB29" s="22">
        <f t="shared" si="14"/>
        <v>0</v>
      </c>
      <c r="AC29" s="121" t="str">
        <f t="shared" si="15"/>
        <v/>
      </c>
    </row>
    <row r="30" spans="1:29" s="122" customFormat="1" ht="37.5" customHeight="1" x14ac:dyDescent="0.3">
      <c r="A30" s="83">
        <v>21</v>
      </c>
      <c r="B30" s="137" t="str">
        <f>'Wettkampf 1'!B30</f>
        <v>Christian Gerdes</v>
      </c>
      <c r="C30" s="137" t="str">
        <f>'Wettkampf 1'!C30</f>
        <v>Neubörger III</v>
      </c>
      <c r="D30" s="97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20"/>
      <c r="V30" s="22"/>
      <c r="W30" s="100"/>
      <c r="X30" s="100"/>
      <c r="Y30" s="125"/>
      <c r="Z30" s="127"/>
      <c r="AA30" s="22">
        <f t="shared" si="13"/>
        <v>1</v>
      </c>
      <c r="AB30" s="22">
        <f t="shared" si="14"/>
        <v>0</v>
      </c>
      <c r="AC30" s="121" t="str">
        <f t="shared" si="15"/>
        <v/>
      </c>
    </row>
    <row r="31" spans="1:29" s="122" customFormat="1" ht="37.5" customHeight="1" x14ac:dyDescent="0.3">
      <c r="A31" s="83">
        <v>22</v>
      </c>
      <c r="B31" s="137" t="str">
        <f>'Wettkampf 1'!B31</f>
        <v>Markus Fromme</v>
      </c>
      <c r="C31" s="137" t="str">
        <f>'Wettkampf 1'!C31</f>
        <v>Neubörger III</v>
      </c>
      <c r="D31" s="97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20"/>
      <c r="V31" s="22"/>
      <c r="W31" s="100"/>
      <c r="X31" s="100"/>
      <c r="Y31" s="125"/>
      <c r="Z31" s="127"/>
      <c r="AA31" s="22">
        <f t="shared" si="13"/>
        <v>1</v>
      </c>
      <c r="AB31" s="22">
        <f t="shared" si="14"/>
        <v>0</v>
      </c>
      <c r="AC31" s="121" t="str">
        <f t="shared" si="15"/>
        <v/>
      </c>
    </row>
    <row r="32" spans="1:29" s="122" customFormat="1" ht="37.5" customHeight="1" x14ac:dyDescent="0.3">
      <c r="A32" s="83">
        <v>23</v>
      </c>
      <c r="B32" s="137" t="str">
        <f>'Wettkampf 1'!B32</f>
        <v>Schütze 23</v>
      </c>
      <c r="C32" s="137" t="str">
        <f>'Wettkampf 1'!C32</f>
        <v>Neubörger III</v>
      </c>
      <c r="D32" s="97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20"/>
      <c r="V32" s="22"/>
      <c r="W32" s="100"/>
      <c r="X32" s="100"/>
      <c r="Y32" s="125"/>
      <c r="Z32" s="127"/>
      <c r="AA32" s="22">
        <f t="shared" si="13"/>
        <v>1</v>
      </c>
      <c r="AB32" s="22">
        <f t="shared" si="14"/>
        <v>0</v>
      </c>
      <c r="AC32" s="121" t="str">
        <f t="shared" si="15"/>
        <v/>
      </c>
    </row>
    <row r="33" spans="1:29" s="122" customFormat="1" ht="37.5" customHeight="1" x14ac:dyDescent="0.3">
      <c r="A33" s="83">
        <v>24</v>
      </c>
      <c r="B33" s="137" t="str">
        <f>'Wettkampf 1'!B33</f>
        <v>Schütze 24</v>
      </c>
      <c r="C33" s="137" t="str">
        <f>'Wettkampf 1'!C33</f>
        <v>Neubörger III</v>
      </c>
      <c r="D33" s="97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20"/>
      <c r="V33" s="22"/>
      <c r="W33" s="100"/>
      <c r="X33" s="100"/>
      <c r="Y33" s="125"/>
      <c r="Z33" s="127"/>
      <c r="AA33" s="22">
        <f t="shared" si="13"/>
        <v>1</v>
      </c>
      <c r="AB33" s="22">
        <f t="shared" si="14"/>
        <v>0</v>
      </c>
      <c r="AC33" s="121" t="str">
        <f t="shared" si="15"/>
        <v/>
      </c>
    </row>
    <row r="34" spans="1:29" s="122" customFormat="1" ht="37.5" customHeight="1" x14ac:dyDescent="0.3">
      <c r="A34" s="83">
        <v>25</v>
      </c>
      <c r="B34" s="137" t="str">
        <f>'Wettkampf 1'!B34</f>
        <v>Sebastian Albers</v>
      </c>
      <c r="C34" s="137" t="str">
        <f>'Wettkampf 1'!C34</f>
        <v>Spahnharrenst. III</v>
      </c>
      <c r="D34" s="97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20"/>
      <c r="V34" s="22"/>
      <c r="W34" s="100"/>
      <c r="X34" s="100"/>
      <c r="Y34" s="125"/>
      <c r="Z34" s="127"/>
      <c r="AA34" s="22">
        <f t="shared" si="13"/>
        <v>1</v>
      </c>
      <c r="AB34" s="22">
        <f t="shared" si="14"/>
        <v>0</v>
      </c>
      <c r="AC34" s="121" t="str">
        <f t="shared" si="15"/>
        <v/>
      </c>
    </row>
    <row r="35" spans="1:29" s="122" customFormat="1" ht="37.5" customHeight="1" x14ac:dyDescent="0.3">
      <c r="A35" s="83">
        <v>26</v>
      </c>
      <c r="B35" s="137" t="str">
        <f>'Wettkampf 1'!B35</f>
        <v>Stefen van der Draai</v>
      </c>
      <c r="C35" s="137" t="str">
        <f>'Wettkampf 1'!C35</f>
        <v>Spahnharrenst. III</v>
      </c>
      <c r="D35" s="97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20"/>
      <c r="V35" s="22"/>
      <c r="W35" s="100"/>
      <c r="X35" s="100"/>
      <c r="Y35" s="125"/>
      <c r="Z35" s="127"/>
      <c r="AA35" s="22">
        <f t="shared" si="13"/>
        <v>1</v>
      </c>
      <c r="AB35" s="22">
        <f t="shared" si="14"/>
        <v>0</v>
      </c>
      <c r="AC35" s="121" t="str">
        <f t="shared" si="15"/>
        <v/>
      </c>
    </row>
    <row r="36" spans="1:29" s="122" customFormat="1" ht="37.5" customHeight="1" x14ac:dyDescent="0.3">
      <c r="A36" s="83">
        <v>27</v>
      </c>
      <c r="B36" s="137" t="str">
        <f>'Wettkampf 1'!B36</f>
        <v>Ingo Jaeger</v>
      </c>
      <c r="C36" s="137" t="str">
        <f>'Wettkampf 1'!C36</f>
        <v>Spahnharrenst. III</v>
      </c>
      <c r="D36" s="97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20"/>
      <c r="V36" s="22"/>
      <c r="W36" s="100"/>
      <c r="X36" s="100"/>
      <c r="Y36" s="125"/>
      <c r="Z36" s="127"/>
      <c r="AA36" s="22">
        <f t="shared" si="13"/>
        <v>1</v>
      </c>
      <c r="AB36" s="22">
        <f t="shared" si="14"/>
        <v>0</v>
      </c>
      <c r="AC36" s="121" t="str">
        <f t="shared" si="15"/>
        <v/>
      </c>
    </row>
    <row r="37" spans="1:29" s="122" customFormat="1" ht="37.5" customHeight="1" x14ac:dyDescent="0.3">
      <c r="A37" s="83">
        <v>28</v>
      </c>
      <c r="B37" s="137" t="str">
        <f>'Wettkampf 1'!B37</f>
        <v>Sascha Albers</v>
      </c>
      <c r="C37" s="137" t="str">
        <f>'Wettkampf 1'!C37</f>
        <v>Spahnharrenst. III</v>
      </c>
      <c r="D37" s="97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20"/>
      <c r="V37" s="22"/>
      <c r="W37" s="100"/>
      <c r="X37" s="100"/>
      <c r="Y37" s="125"/>
      <c r="Z37" s="127"/>
      <c r="AA37" s="22">
        <f t="shared" si="13"/>
        <v>1</v>
      </c>
      <c r="AB37" s="22">
        <f t="shared" si="14"/>
        <v>0</v>
      </c>
      <c r="AC37" s="121" t="str">
        <f t="shared" si="15"/>
        <v/>
      </c>
    </row>
    <row r="38" spans="1:29" s="122" customFormat="1" ht="37.5" customHeight="1" x14ac:dyDescent="0.3">
      <c r="A38" s="83">
        <v>29</v>
      </c>
      <c r="B38" s="137" t="str">
        <f>'Wettkampf 1'!B38</f>
        <v>Wilhelm Meyer</v>
      </c>
      <c r="C38" s="137" t="str">
        <f>'Wettkampf 1'!C38</f>
        <v>Spahnharrenst. III</v>
      </c>
      <c r="D38" s="97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20"/>
      <c r="V38" s="22"/>
      <c r="W38" s="100"/>
      <c r="X38" s="100"/>
      <c r="Y38" s="125"/>
      <c r="Z38" s="127"/>
      <c r="AA38" s="22">
        <f t="shared" si="13"/>
        <v>1</v>
      </c>
      <c r="AB38" s="22">
        <f t="shared" si="14"/>
        <v>0</v>
      </c>
      <c r="AC38" s="121" t="str">
        <f t="shared" si="15"/>
        <v/>
      </c>
    </row>
    <row r="39" spans="1:29" s="122" customFormat="1" ht="37.5" customHeight="1" x14ac:dyDescent="0.3">
      <c r="A39" s="83">
        <v>30</v>
      </c>
      <c r="B39" s="137" t="str">
        <f>'Wettkampf 1'!B39</f>
        <v>Schütze 30</v>
      </c>
      <c r="C39" s="137" t="str">
        <f>'Wettkampf 1'!C39</f>
        <v>Spahnharrenst. III</v>
      </c>
      <c r="D39" s="97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20"/>
      <c r="V39" s="22"/>
      <c r="W39" s="100"/>
      <c r="X39" s="100"/>
      <c r="Y39" s="125"/>
      <c r="Z39" s="127"/>
      <c r="AA39" s="22">
        <f t="shared" si="13"/>
        <v>1</v>
      </c>
      <c r="AB39" s="22">
        <f t="shared" si="14"/>
        <v>0</v>
      </c>
      <c r="AC39" s="121" t="str">
        <f t="shared" si="15"/>
        <v/>
      </c>
    </row>
    <row r="40" spans="1:29" s="122" customFormat="1" ht="37.5" customHeight="1" x14ac:dyDescent="0.3">
      <c r="A40" s="83">
        <v>31</v>
      </c>
      <c r="B40" s="137" t="str">
        <f>'Wettkampf 1'!B40</f>
        <v>Andreas Janssen</v>
      </c>
      <c r="C40" s="137" t="str">
        <f>'Wettkampf 1'!C40</f>
        <v>Ostenwalde III</v>
      </c>
      <c r="D40" s="97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20"/>
      <c r="V40" s="22"/>
      <c r="W40" s="100"/>
      <c r="X40" s="100"/>
      <c r="Y40" s="125"/>
      <c r="Z40" s="127"/>
      <c r="AA40" s="22">
        <f t="shared" si="13"/>
        <v>1</v>
      </c>
      <c r="AB40" s="22">
        <f t="shared" si="14"/>
        <v>0</v>
      </c>
      <c r="AC40" s="121" t="str">
        <f t="shared" si="15"/>
        <v/>
      </c>
    </row>
    <row r="41" spans="1:29" s="122" customFormat="1" ht="37.5" customHeight="1" x14ac:dyDescent="0.3">
      <c r="A41" s="83">
        <v>32</v>
      </c>
      <c r="B41" s="137" t="str">
        <f>'Wettkampf 1'!B41</f>
        <v>Thorsten Koop</v>
      </c>
      <c r="C41" s="137" t="str">
        <f>'Wettkampf 1'!C41</f>
        <v>Ostenwalde III</v>
      </c>
      <c r="D41" s="97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20"/>
      <c r="V41" s="22"/>
      <c r="W41" s="100"/>
      <c r="X41" s="100"/>
      <c r="Y41" s="125"/>
      <c r="Z41" s="127"/>
      <c r="AA41" s="22">
        <f t="shared" si="13"/>
        <v>1</v>
      </c>
      <c r="AB41" s="22">
        <f t="shared" si="14"/>
        <v>0</v>
      </c>
      <c r="AC41" s="121" t="str">
        <f t="shared" si="15"/>
        <v/>
      </c>
    </row>
    <row r="42" spans="1:29" s="122" customFormat="1" ht="37.5" customHeight="1" x14ac:dyDescent="0.3">
      <c r="A42" s="83">
        <v>33</v>
      </c>
      <c r="B42" s="137" t="str">
        <f>'Wettkampf 1'!B42</f>
        <v>Björn Westendorf</v>
      </c>
      <c r="C42" s="137" t="str">
        <f>'Wettkampf 1'!C42</f>
        <v>Ostenwalde III</v>
      </c>
      <c r="D42" s="97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20"/>
      <c r="V42" s="22"/>
      <c r="W42" s="100"/>
      <c r="X42" s="100"/>
      <c r="Y42" s="125"/>
      <c r="Z42" s="127"/>
      <c r="AA42" s="22">
        <f t="shared" si="13"/>
        <v>1</v>
      </c>
      <c r="AB42" s="22">
        <f t="shared" si="14"/>
        <v>0</v>
      </c>
      <c r="AC42" s="121" t="str">
        <f t="shared" si="15"/>
        <v/>
      </c>
    </row>
    <row r="43" spans="1:29" s="122" customFormat="1" ht="37.5" customHeight="1" x14ac:dyDescent="0.3">
      <c r="A43" s="83">
        <v>34</v>
      </c>
      <c r="B43" s="137" t="str">
        <f>'Wettkampf 1'!B43</f>
        <v>Carsten Feder</v>
      </c>
      <c r="C43" s="137" t="str">
        <f>'Wettkampf 1'!C43</f>
        <v>Ostenwalde III</v>
      </c>
      <c r="D43" s="97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20"/>
      <c r="V43" s="22"/>
      <c r="W43" s="100"/>
      <c r="X43" s="100"/>
      <c r="Y43" s="125"/>
      <c r="Z43" s="127"/>
      <c r="AA43" s="22">
        <f t="shared" si="13"/>
        <v>1</v>
      </c>
      <c r="AB43" s="22">
        <f t="shared" si="14"/>
        <v>0</v>
      </c>
      <c r="AC43" s="121" t="str">
        <f t="shared" si="15"/>
        <v/>
      </c>
    </row>
    <row r="44" spans="1:29" s="122" customFormat="1" ht="37.5" customHeight="1" x14ac:dyDescent="0.3">
      <c r="A44" s="83">
        <v>35</v>
      </c>
      <c r="B44" s="137" t="str">
        <f>'Wettkampf 1'!B44</f>
        <v>Stefan Drees</v>
      </c>
      <c r="C44" s="137" t="str">
        <f>'Wettkampf 1'!C44</f>
        <v>Ostenwalde III</v>
      </c>
      <c r="D44" s="97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20"/>
      <c r="V44" s="22"/>
      <c r="W44" s="100"/>
      <c r="X44" s="100"/>
      <c r="Y44" s="125"/>
      <c r="Z44" s="127"/>
      <c r="AA44" s="22">
        <f t="shared" si="13"/>
        <v>1</v>
      </c>
      <c r="AB44" s="22">
        <f t="shared" si="14"/>
        <v>0</v>
      </c>
      <c r="AC44" s="121" t="str">
        <f t="shared" si="15"/>
        <v/>
      </c>
    </row>
    <row r="45" spans="1:29" s="122" customFormat="1" ht="37.5" customHeight="1" thickBot="1" x14ac:dyDescent="0.35">
      <c r="A45" s="83">
        <v>36</v>
      </c>
      <c r="B45" s="137" t="str">
        <f>'Wettkampf 1'!B45</f>
        <v>Schütze 36</v>
      </c>
      <c r="C45" s="137" t="str">
        <f>'Wettkampf 1'!C45</f>
        <v>Ostenwalde III</v>
      </c>
      <c r="D45" s="97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20"/>
      <c r="V45" s="22"/>
      <c r="W45" s="100"/>
      <c r="X45" s="100"/>
      <c r="Y45" s="125"/>
      <c r="Z45" s="128"/>
      <c r="AA45" s="22">
        <f t="shared" si="13"/>
        <v>1</v>
      </c>
      <c r="AB45" s="22">
        <f t="shared" si="14"/>
        <v>0</v>
      </c>
      <c r="AC45" s="121" t="str">
        <f t="shared" si="15"/>
        <v/>
      </c>
    </row>
    <row r="46" spans="1:29" s="122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21"/>
    </row>
    <row r="47" spans="1:29" s="122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21"/>
    </row>
    <row r="48" spans="1:29" s="122" customFormat="1" ht="15" customHeight="1" x14ac:dyDescent="0.3">
      <c r="A48" s="22"/>
      <c r="B48" s="122" t="s">
        <v>64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21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21"/>
      <c r="AD49" s="122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21"/>
      <c r="AD50" s="122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21"/>
      <c r="AD51" s="122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21"/>
      <c r="AD52" s="122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21" hidden="1" customWidth="1"/>
    <col min="30" max="30" width="22.109375" style="122" customWidth="1"/>
    <col min="31" max="31" width="19.109375" style="22" bestFit="1" customWidth="1"/>
    <col min="32" max="16384" width="22" style="22"/>
  </cols>
  <sheetData>
    <row r="1" spans="1:29" s="122" customFormat="1" ht="30.75" customHeight="1" x14ac:dyDescent="0.3">
      <c r="A1" s="83"/>
      <c r="B1" s="135" t="s">
        <v>53</v>
      </c>
      <c r="C1" s="144" t="s">
        <v>8</v>
      </c>
      <c r="D1" s="182" t="str">
        <f>Übersicht!K1</f>
        <v>2022/2023</v>
      </c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29"/>
      <c r="V1" s="129"/>
      <c r="W1" s="129"/>
      <c r="X1" s="139" t="s">
        <v>51</v>
      </c>
      <c r="Y1" s="182"/>
      <c r="Z1" s="182"/>
      <c r="AA1" s="22"/>
      <c r="AB1" s="22"/>
      <c r="AC1" s="121"/>
    </row>
    <row r="2" spans="1:29" s="122" customFormat="1" ht="30.75" customHeight="1" x14ac:dyDescent="0.3">
      <c r="A2" s="83">
        <v>1</v>
      </c>
      <c r="B2" s="137"/>
      <c r="C2" s="136"/>
      <c r="D2" s="182" t="s">
        <v>65</v>
      </c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29"/>
      <c r="V2" s="129"/>
      <c r="W2" s="129"/>
      <c r="X2" s="139" t="s">
        <v>35</v>
      </c>
      <c r="Y2" s="183"/>
      <c r="Z2" s="182"/>
      <c r="AA2" s="22"/>
      <c r="AB2" s="22"/>
      <c r="AC2" s="121"/>
    </row>
    <row r="3" spans="1:29" s="122" customFormat="1" ht="30.75" customHeight="1" x14ac:dyDescent="0.3">
      <c r="A3" s="83">
        <v>2</v>
      </c>
      <c r="B3" s="137"/>
      <c r="C3" s="130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29"/>
      <c r="V3" s="129"/>
      <c r="W3" s="129"/>
      <c r="X3" s="138"/>
      <c r="Y3" s="138"/>
      <c r="Z3" s="138"/>
      <c r="AA3" s="22"/>
      <c r="AB3" s="22"/>
      <c r="AC3" s="121"/>
    </row>
    <row r="4" spans="1:29" s="122" customFormat="1" ht="30.75" customHeight="1" x14ac:dyDescent="0.5">
      <c r="A4" s="83">
        <v>3</v>
      </c>
      <c r="B4" s="137"/>
      <c r="C4" s="130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29"/>
      <c r="V4" s="129"/>
      <c r="W4" s="132"/>
      <c r="X4" s="138"/>
      <c r="Y4" s="138"/>
      <c r="Z4" s="140" t="s">
        <v>48</v>
      </c>
      <c r="AA4" s="22"/>
      <c r="AB4" s="22"/>
      <c r="AC4" s="121"/>
    </row>
    <row r="5" spans="1:29" s="122" customFormat="1" ht="30.75" customHeight="1" x14ac:dyDescent="0.5">
      <c r="A5" s="83">
        <v>4</v>
      </c>
      <c r="B5" s="137"/>
      <c r="C5" s="130"/>
      <c r="D5" s="145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129"/>
      <c r="V5" s="129"/>
      <c r="W5" s="133"/>
      <c r="X5" s="140" t="s">
        <v>50</v>
      </c>
      <c r="Y5" s="184"/>
      <c r="Z5" s="185"/>
      <c r="AA5" s="123"/>
      <c r="AB5" s="22"/>
      <c r="AC5" s="121"/>
    </row>
    <row r="6" spans="1:29" s="122" customFormat="1" ht="30.75" customHeight="1" x14ac:dyDescent="0.5">
      <c r="A6" s="83">
        <v>5</v>
      </c>
      <c r="B6" s="137"/>
      <c r="C6" s="130"/>
      <c r="D6" s="145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7"/>
      <c r="U6" s="131"/>
      <c r="V6" s="131"/>
      <c r="W6" s="133"/>
      <c r="X6" s="140" t="s">
        <v>49</v>
      </c>
      <c r="Y6" s="184"/>
      <c r="Z6" s="185"/>
      <c r="AA6" s="123"/>
      <c r="AB6" s="22"/>
      <c r="AC6" s="121"/>
    </row>
    <row r="7" spans="1:29" s="122" customFormat="1" ht="30.75" customHeight="1" x14ac:dyDescent="0.3">
      <c r="A7" s="83">
        <v>6</v>
      </c>
      <c r="B7" s="137"/>
      <c r="C7" s="130"/>
      <c r="D7" s="148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50"/>
      <c r="U7" s="131"/>
      <c r="V7" s="131"/>
      <c r="W7" s="133"/>
      <c r="X7" s="139" t="s">
        <v>59</v>
      </c>
      <c r="Y7" s="184"/>
      <c r="Z7" s="185"/>
      <c r="AA7" s="123"/>
      <c r="AB7" s="22"/>
      <c r="AC7" s="121"/>
    </row>
    <row r="8" spans="1:29" s="122" customFormat="1" ht="15" customHeight="1" x14ac:dyDescent="0.3">
      <c r="A8" s="22"/>
      <c r="B8" s="129"/>
      <c r="C8" s="129"/>
      <c r="D8" s="134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33"/>
      <c r="X8" s="133"/>
      <c r="Y8" s="133"/>
      <c r="Z8" s="133"/>
      <c r="AA8" s="123"/>
      <c r="AB8" s="22"/>
      <c r="AC8" s="121"/>
    </row>
    <row r="9" spans="1:29" s="122" customFormat="1" ht="52.2" thickBot="1" x14ac:dyDescent="0.35">
      <c r="A9" s="135"/>
      <c r="B9" s="141" t="s">
        <v>62</v>
      </c>
      <c r="C9" s="141" t="s">
        <v>60</v>
      </c>
      <c r="D9" s="142" t="s">
        <v>63</v>
      </c>
      <c r="E9" s="141" t="s">
        <v>61</v>
      </c>
      <c r="F9" s="143"/>
      <c r="G9" s="143" t="s">
        <v>39</v>
      </c>
      <c r="H9" s="143"/>
      <c r="I9" s="143" t="s">
        <v>40</v>
      </c>
      <c r="J9" s="143"/>
      <c r="K9" s="143" t="s">
        <v>41</v>
      </c>
      <c r="L9" s="143"/>
      <c r="M9" s="143" t="s">
        <v>42</v>
      </c>
      <c r="N9" s="143"/>
      <c r="O9" s="143" t="s">
        <v>43</v>
      </c>
      <c r="P9" s="143"/>
      <c r="Q9" s="143" t="s">
        <v>44</v>
      </c>
      <c r="R9" s="143"/>
      <c r="S9" s="143"/>
      <c r="T9" s="143"/>
      <c r="U9" s="141" t="s">
        <v>66</v>
      </c>
      <c r="V9" s="143"/>
      <c r="W9" s="179" t="s">
        <v>36</v>
      </c>
      <c r="X9" s="180"/>
      <c r="Y9" s="180"/>
      <c r="Z9" s="181"/>
      <c r="AA9" s="22"/>
      <c r="AB9" s="22"/>
      <c r="AC9" s="121"/>
    </row>
    <row r="10" spans="1:29" s="122" customFormat="1" ht="37.5" customHeight="1" x14ac:dyDescent="0.3">
      <c r="A10" s="83">
        <v>1</v>
      </c>
      <c r="B10" s="83"/>
      <c r="C10" s="83"/>
      <c r="D10" s="97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20"/>
      <c r="V10" s="22"/>
      <c r="W10" s="98"/>
      <c r="X10" s="98"/>
      <c r="Y10" s="124"/>
      <c r="Z10" s="126"/>
      <c r="AA10" s="22">
        <f>IF(Z10=D10,1,0)</f>
        <v>1</v>
      </c>
      <c r="AB10" s="22">
        <f>IF(Z10=0,0,1)</f>
        <v>0</v>
      </c>
      <c r="AC10" s="121" t="str">
        <f>IF(AA10+AB10=2,"Korrekt","")</f>
        <v/>
      </c>
    </row>
    <row r="11" spans="1:29" s="122" customFormat="1" ht="37.5" customHeight="1" x14ac:dyDescent="0.3">
      <c r="A11" s="83">
        <v>2</v>
      </c>
      <c r="B11" s="83"/>
      <c r="C11" s="83"/>
      <c r="D11" s="97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20"/>
      <c r="V11" s="22"/>
      <c r="W11" s="100"/>
      <c r="X11" s="100"/>
      <c r="Y11" s="125"/>
      <c r="Z11" s="127"/>
      <c r="AA11" s="22">
        <f t="shared" ref="AA11:AA45" si="13">IF(Z11=D11,1,0)</f>
        <v>1</v>
      </c>
      <c r="AB11" s="22">
        <f t="shared" ref="AB11:AB45" si="14">IF(Z11=0,0,1)</f>
        <v>0</v>
      </c>
      <c r="AC11" s="121" t="str">
        <f t="shared" ref="AC11:AC45" si="15">IF(AA11+AB11=2,"Korrekt","")</f>
        <v/>
      </c>
    </row>
    <row r="12" spans="1:29" s="122" customFormat="1" ht="37.5" customHeight="1" x14ac:dyDescent="0.3">
      <c r="A12" s="83">
        <v>3</v>
      </c>
      <c r="B12" s="83"/>
      <c r="C12" s="83"/>
      <c r="D12" s="97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20"/>
      <c r="V12" s="22"/>
      <c r="W12" s="100"/>
      <c r="X12" s="100"/>
      <c r="Y12" s="125"/>
      <c r="Z12" s="127"/>
      <c r="AA12" s="22">
        <f t="shared" si="13"/>
        <v>1</v>
      </c>
      <c r="AB12" s="22">
        <f t="shared" si="14"/>
        <v>0</v>
      </c>
      <c r="AC12" s="121" t="str">
        <f t="shared" si="15"/>
        <v/>
      </c>
    </row>
    <row r="13" spans="1:29" s="122" customFormat="1" ht="37.5" customHeight="1" x14ac:dyDescent="0.3">
      <c r="A13" s="83">
        <v>4</v>
      </c>
      <c r="B13" s="83"/>
      <c r="C13" s="83"/>
      <c r="D13" s="97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20"/>
      <c r="V13" s="22"/>
      <c r="W13" s="100"/>
      <c r="X13" s="100"/>
      <c r="Y13" s="125"/>
      <c r="Z13" s="127"/>
      <c r="AA13" s="22">
        <f t="shared" si="13"/>
        <v>1</v>
      </c>
      <c r="AB13" s="22">
        <f t="shared" si="14"/>
        <v>0</v>
      </c>
      <c r="AC13" s="121" t="str">
        <f t="shared" si="15"/>
        <v/>
      </c>
    </row>
    <row r="14" spans="1:29" s="122" customFormat="1" ht="37.5" customHeight="1" x14ac:dyDescent="0.3">
      <c r="A14" s="83">
        <v>5</v>
      </c>
      <c r="B14" s="83"/>
      <c r="C14" s="83"/>
      <c r="D14" s="97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20"/>
      <c r="V14" s="22"/>
      <c r="W14" s="100"/>
      <c r="X14" s="100"/>
      <c r="Y14" s="125"/>
      <c r="Z14" s="127"/>
      <c r="AA14" s="22">
        <f t="shared" si="13"/>
        <v>1</v>
      </c>
      <c r="AB14" s="22">
        <f t="shared" si="14"/>
        <v>0</v>
      </c>
      <c r="AC14" s="121" t="str">
        <f t="shared" si="15"/>
        <v/>
      </c>
    </row>
    <row r="15" spans="1:29" s="122" customFormat="1" ht="37.5" customHeight="1" x14ac:dyDescent="0.3">
      <c r="A15" s="83">
        <v>6</v>
      </c>
      <c r="B15" s="83"/>
      <c r="C15" s="83"/>
      <c r="D15" s="97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20"/>
      <c r="V15" s="22"/>
      <c r="W15" s="100"/>
      <c r="X15" s="100"/>
      <c r="Y15" s="125"/>
      <c r="Z15" s="127"/>
      <c r="AA15" s="22">
        <f t="shared" si="13"/>
        <v>1</v>
      </c>
      <c r="AB15" s="22">
        <f t="shared" si="14"/>
        <v>0</v>
      </c>
      <c r="AC15" s="121" t="str">
        <f t="shared" si="15"/>
        <v/>
      </c>
    </row>
    <row r="16" spans="1:29" s="122" customFormat="1" ht="37.5" customHeight="1" x14ac:dyDescent="0.3">
      <c r="A16" s="83">
        <v>7</v>
      </c>
      <c r="B16" s="83"/>
      <c r="C16" s="83"/>
      <c r="D16" s="97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20"/>
      <c r="V16" s="22"/>
      <c r="W16" s="100"/>
      <c r="X16" s="100"/>
      <c r="Y16" s="125"/>
      <c r="Z16" s="127"/>
      <c r="AA16" s="22">
        <f t="shared" si="13"/>
        <v>1</v>
      </c>
      <c r="AB16" s="22">
        <f t="shared" si="14"/>
        <v>0</v>
      </c>
      <c r="AC16" s="121" t="str">
        <f t="shared" si="15"/>
        <v/>
      </c>
    </row>
    <row r="17" spans="1:29" s="122" customFormat="1" ht="37.5" customHeight="1" x14ac:dyDescent="0.3">
      <c r="A17" s="83">
        <v>8</v>
      </c>
      <c r="B17" s="83"/>
      <c r="C17" s="83"/>
      <c r="D17" s="97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20"/>
      <c r="V17" s="22"/>
      <c r="W17" s="100"/>
      <c r="X17" s="100"/>
      <c r="Y17" s="125"/>
      <c r="Z17" s="127"/>
      <c r="AA17" s="22">
        <f t="shared" si="13"/>
        <v>1</v>
      </c>
      <c r="AB17" s="22">
        <f t="shared" si="14"/>
        <v>0</v>
      </c>
      <c r="AC17" s="121" t="str">
        <f t="shared" si="15"/>
        <v/>
      </c>
    </row>
    <row r="18" spans="1:29" s="122" customFormat="1" ht="37.5" customHeight="1" x14ac:dyDescent="0.3">
      <c r="A18" s="83">
        <v>9</v>
      </c>
      <c r="B18" s="83"/>
      <c r="C18" s="83"/>
      <c r="D18" s="97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20"/>
      <c r="V18" s="22"/>
      <c r="W18" s="100"/>
      <c r="X18" s="100"/>
      <c r="Y18" s="125"/>
      <c r="Z18" s="127"/>
      <c r="AA18" s="22">
        <f t="shared" si="13"/>
        <v>1</v>
      </c>
      <c r="AB18" s="22">
        <f t="shared" si="14"/>
        <v>0</v>
      </c>
      <c r="AC18" s="121" t="str">
        <f t="shared" si="15"/>
        <v/>
      </c>
    </row>
    <row r="19" spans="1:29" s="122" customFormat="1" ht="37.5" customHeight="1" x14ac:dyDescent="0.3">
      <c r="A19" s="83">
        <v>10</v>
      </c>
      <c r="B19" s="83"/>
      <c r="C19" s="83"/>
      <c r="D19" s="97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20"/>
      <c r="V19" s="22"/>
      <c r="W19" s="100"/>
      <c r="X19" s="100"/>
      <c r="Y19" s="125"/>
      <c r="Z19" s="127"/>
      <c r="AA19" s="22">
        <f t="shared" si="13"/>
        <v>1</v>
      </c>
      <c r="AB19" s="22">
        <f t="shared" si="14"/>
        <v>0</v>
      </c>
      <c r="AC19" s="121" t="str">
        <f t="shared" si="15"/>
        <v/>
      </c>
    </row>
    <row r="20" spans="1:29" s="122" customFormat="1" ht="37.5" customHeight="1" x14ac:dyDescent="0.3">
      <c r="A20" s="83">
        <v>11</v>
      </c>
      <c r="B20" s="83"/>
      <c r="C20" s="83"/>
      <c r="D20" s="97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20"/>
      <c r="V20" s="22"/>
      <c r="W20" s="100"/>
      <c r="X20" s="100"/>
      <c r="Y20" s="125"/>
      <c r="Z20" s="127"/>
      <c r="AA20" s="22">
        <f t="shared" si="13"/>
        <v>1</v>
      </c>
      <c r="AB20" s="22">
        <f t="shared" si="14"/>
        <v>0</v>
      </c>
      <c r="AC20" s="121" t="str">
        <f t="shared" si="15"/>
        <v/>
      </c>
    </row>
    <row r="21" spans="1:29" s="122" customFormat="1" ht="37.5" customHeight="1" x14ac:dyDescent="0.3">
      <c r="A21" s="83">
        <v>12</v>
      </c>
      <c r="B21" s="83"/>
      <c r="C21" s="83"/>
      <c r="D21" s="97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20"/>
      <c r="V21" s="22"/>
      <c r="W21" s="100"/>
      <c r="X21" s="100"/>
      <c r="Y21" s="125"/>
      <c r="Z21" s="127"/>
      <c r="AA21" s="22">
        <f t="shared" si="13"/>
        <v>1</v>
      </c>
      <c r="AB21" s="22">
        <f t="shared" si="14"/>
        <v>0</v>
      </c>
      <c r="AC21" s="121" t="str">
        <f t="shared" si="15"/>
        <v/>
      </c>
    </row>
    <row r="22" spans="1:29" s="122" customFormat="1" ht="37.5" customHeight="1" x14ac:dyDescent="0.3">
      <c r="A22" s="83">
        <v>13</v>
      </c>
      <c r="B22" s="83"/>
      <c r="C22" s="83"/>
      <c r="D22" s="97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20"/>
      <c r="V22" s="22"/>
      <c r="W22" s="100"/>
      <c r="X22" s="100"/>
      <c r="Y22" s="125"/>
      <c r="Z22" s="127"/>
      <c r="AA22" s="22">
        <f t="shared" si="13"/>
        <v>1</v>
      </c>
      <c r="AB22" s="22">
        <f t="shared" si="14"/>
        <v>0</v>
      </c>
      <c r="AC22" s="121" t="str">
        <f t="shared" si="15"/>
        <v/>
      </c>
    </row>
    <row r="23" spans="1:29" s="122" customFormat="1" ht="37.5" customHeight="1" x14ac:dyDescent="0.3">
      <c r="A23" s="83">
        <v>14</v>
      </c>
      <c r="B23" s="83"/>
      <c r="C23" s="83"/>
      <c r="D23" s="97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20"/>
      <c r="V23" s="22"/>
      <c r="W23" s="100"/>
      <c r="X23" s="100"/>
      <c r="Y23" s="125"/>
      <c r="Z23" s="127"/>
      <c r="AA23" s="22">
        <f t="shared" si="13"/>
        <v>1</v>
      </c>
      <c r="AB23" s="22">
        <f t="shared" si="14"/>
        <v>0</v>
      </c>
      <c r="AC23" s="121" t="str">
        <f t="shared" si="15"/>
        <v/>
      </c>
    </row>
    <row r="24" spans="1:29" s="122" customFormat="1" ht="37.5" customHeight="1" x14ac:dyDescent="0.3">
      <c r="A24" s="83">
        <v>15</v>
      </c>
      <c r="B24" s="83"/>
      <c r="C24" s="83"/>
      <c r="D24" s="97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20"/>
      <c r="V24" s="22"/>
      <c r="W24" s="100"/>
      <c r="X24" s="100"/>
      <c r="Y24" s="125"/>
      <c r="Z24" s="127"/>
      <c r="AA24" s="22">
        <f t="shared" si="13"/>
        <v>1</v>
      </c>
      <c r="AB24" s="22">
        <f t="shared" si="14"/>
        <v>0</v>
      </c>
      <c r="AC24" s="121" t="str">
        <f t="shared" si="15"/>
        <v/>
      </c>
    </row>
    <row r="25" spans="1:29" s="122" customFormat="1" ht="37.5" customHeight="1" x14ac:dyDescent="0.3">
      <c r="A25" s="83">
        <v>16</v>
      </c>
      <c r="B25" s="83"/>
      <c r="C25" s="83"/>
      <c r="D25" s="97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20"/>
      <c r="V25" s="22"/>
      <c r="W25" s="100"/>
      <c r="X25" s="100"/>
      <c r="Y25" s="125"/>
      <c r="Z25" s="127"/>
      <c r="AA25" s="22">
        <f t="shared" si="13"/>
        <v>1</v>
      </c>
      <c r="AB25" s="22">
        <f t="shared" si="14"/>
        <v>0</v>
      </c>
      <c r="AC25" s="121" t="str">
        <f t="shared" si="15"/>
        <v/>
      </c>
    </row>
    <row r="26" spans="1:29" s="122" customFormat="1" ht="37.5" customHeight="1" x14ac:dyDescent="0.3">
      <c r="A26" s="83">
        <v>17</v>
      </c>
      <c r="B26" s="83"/>
      <c r="C26" s="83"/>
      <c r="D26" s="97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20"/>
      <c r="V26" s="22"/>
      <c r="W26" s="100"/>
      <c r="X26" s="100"/>
      <c r="Y26" s="125"/>
      <c r="Z26" s="127"/>
      <c r="AA26" s="22">
        <f t="shared" si="13"/>
        <v>1</v>
      </c>
      <c r="AB26" s="22">
        <f t="shared" si="14"/>
        <v>0</v>
      </c>
      <c r="AC26" s="121" t="str">
        <f t="shared" si="15"/>
        <v/>
      </c>
    </row>
    <row r="27" spans="1:29" s="122" customFormat="1" ht="37.5" customHeight="1" x14ac:dyDescent="0.3">
      <c r="A27" s="83">
        <v>18</v>
      </c>
      <c r="B27" s="83"/>
      <c r="C27" s="83"/>
      <c r="D27" s="97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20"/>
      <c r="V27" s="22"/>
      <c r="W27" s="100"/>
      <c r="X27" s="100"/>
      <c r="Y27" s="125"/>
      <c r="Z27" s="127"/>
      <c r="AA27" s="22">
        <f t="shared" si="13"/>
        <v>1</v>
      </c>
      <c r="AB27" s="22">
        <f t="shared" si="14"/>
        <v>0</v>
      </c>
      <c r="AC27" s="121" t="str">
        <f t="shared" si="15"/>
        <v/>
      </c>
    </row>
    <row r="28" spans="1:29" s="122" customFormat="1" ht="37.5" customHeight="1" x14ac:dyDescent="0.3">
      <c r="A28" s="83">
        <v>19</v>
      </c>
      <c r="B28" s="83"/>
      <c r="C28" s="83"/>
      <c r="D28" s="97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20"/>
      <c r="V28" s="22"/>
      <c r="W28" s="100"/>
      <c r="X28" s="100"/>
      <c r="Y28" s="125"/>
      <c r="Z28" s="127"/>
      <c r="AA28" s="22">
        <f t="shared" si="13"/>
        <v>1</v>
      </c>
      <c r="AB28" s="22">
        <f t="shared" si="14"/>
        <v>0</v>
      </c>
      <c r="AC28" s="121" t="str">
        <f t="shared" si="15"/>
        <v/>
      </c>
    </row>
    <row r="29" spans="1:29" s="122" customFormat="1" ht="37.5" customHeight="1" x14ac:dyDescent="0.3">
      <c r="A29" s="83">
        <v>20</v>
      </c>
      <c r="B29" s="83"/>
      <c r="C29" s="83"/>
      <c r="D29" s="97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20"/>
      <c r="V29" s="22"/>
      <c r="W29" s="100"/>
      <c r="X29" s="100"/>
      <c r="Y29" s="125"/>
      <c r="Z29" s="127"/>
      <c r="AA29" s="22">
        <f t="shared" si="13"/>
        <v>1</v>
      </c>
      <c r="AB29" s="22">
        <f t="shared" si="14"/>
        <v>0</v>
      </c>
      <c r="AC29" s="121" t="str">
        <f t="shared" si="15"/>
        <v/>
      </c>
    </row>
    <row r="30" spans="1:29" s="122" customFormat="1" ht="37.5" customHeight="1" x14ac:dyDescent="0.3">
      <c r="A30" s="83">
        <v>21</v>
      </c>
      <c r="B30" s="83"/>
      <c r="C30" s="83"/>
      <c r="D30" s="97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20"/>
      <c r="V30" s="22"/>
      <c r="W30" s="100"/>
      <c r="X30" s="100"/>
      <c r="Y30" s="125"/>
      <c r="Z30" s="127"/>
      <c r="AA30" s="22">
        <f t="shared" si="13"/>
        <v>1</v>
      </c>
      <c r="AB30" s="22">
        <f t="shared" si="14"/>
        <v>0</v>
      </c>
      <c r="AC30" s="121" t="str">
        <f t="shared" si="15"/>
        <v/>
      </c>
    </row>
    <row r="31" spans="1:29" s="122" customFormat="1" ht="37.5" customHeight="1" x14ac:dyDescent="0.3">
      <c r="A31" s="83">
        <v>22</v>
      </c>
      <c r="B31" s="83"/>
      <c r="C31" s="83"/>
      <c r="D31" s="97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20"/>
      <c r="V31" s="22"/>
      <c r="W31" s="100"/>
      <c r="X31" s="100"/>
      <c r="Y31" s="125"/>
      <c r="Z31" s="127"/>
      <c r="AA31" s="22">
        <f t="shared" si="13"/>
        <v>1</v>
      </c>
      <c r="AB31" s="22">
        <f t="shared" si="14"/>
        <v>0</v>
      </c>
      <c r="AC31" s="121" t="str">
        <f t="shared" si="15"/>
        <v/>
      </c>
    </row>
    <row r="32" spans="1:29" s="122" customFormat="1" ht="37.5" customHeight="1" x14ac:dyDescent="0.3">
      <c r="A32" s="83">
        <v>23</v>
      </c>
      <c r="B32" s="83"/>
      <c r="C32" s="83"/>
      <c r="D32" s="97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20"/>
      <c r="V32" s="22"/>
      <c r="W32" s="100"/>
      <c r="X32" s="100"/>
      <c r="Y32" s="125"/>
      <c r="Z32" s="127"/>
      <c r="AA32" s="22">
        <f t="shared" si="13"/>
        <v>1</v>
      </c>
      <c r="AB32" s="22">
        <f t="shared" si="14"/>
        <v>0</v>
      </c>
      <c r="AC32" s="121" t="str">
        <f t="shared" si="15"/>
        <v/>
      </c>
    </row>
    <row r="33" spans="1:29" s="122" customFormat="1" ht="37.5" customHeight="1" x14ac:dyDescent="0.3">
      <c r="A33" s="83">
        <v>24</v>
      </c>
      <c r="B33" s="83"/>
      <c r="C33" s="83"/>
      <c r="D33" s="97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20"/>
      <c r="V33" s="22"/>
      <c r="W33" s="100"/>
      <c r="X33" s="100"/>
      <c r="Y33" s="125"/>
      <c r="Z33" s="127"/>
      <c r="AA33" s="22">
        <f t="shared" si="13"/>
        <v>1</v>
      </c>
      <c r="AB33" s="22">
        <f t="shared" si="14"/>
        <v>0</v>
      </c>
      <c r="AC33" s="121" t="str">
        <f t="shared" si="15"/>
        <v/>
      </c>
    </row>
    <row r="34" spans="1:29" s="122" customFormat="1" ht="37.5" customHeight="1" x14ac:dyDescent="0.3">
      <c r="A34" s="83">
        <v>25</v>
      </c>
      <c r="B34" s="83"/>
      <c r="C34" s="83"/>
      <c r="D34" s="97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20"/>
      <c r="V34" s="22"/>
      <c r="W34" s="100"/>
      <c r="X34" s="100"/>
      <c r="Y34" s="125"/>
      <c r="Z34" s="127"/>
      <c r="AA34" s="22">
        <f t="shared" si="13"/>
        <v>1</v>
      </c>
      <c r="AB34" s="22">
        <f t="shared" si="14"/>
        <v>0</v>
      </c>
      <c r="AC34" s="121" t="str">
        <f t="shared" si="15"/>
        <v/>
      </c>
    </row>
    <row r="35" spans="1:29" s="122" customFormat="1" ht="37.5" customHeight="1" x14ac:dyDescent="0.3">
      <c r="A35" s="83">
        <v>26</v>
      </c>
      <c r="B35" s="83"/>
      <c r="C35" s="83"/>
      <c r="D35" s="97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20"/>
      <c r="V35" s="22"/>
      <c r="W35" s="100"/>
      <c r="X35" s="100"/>
      <c r="Y35" s="125"/>
      <c r="Z35" s="127"/>
      <c r="AA35" s="22">
        <f t="shared" si="13"/>
        <v>1</v>
      </c>
      <c r="AB35" s="22">
        <f t="shared" si="14"/>
        <v>0</v>
      </c>
      <c r="AC35" s="121" t="str">
        <f t="shared" si="15"/>
        <v/>
      </c>
    </row>
    <row r="36" spans="1:29" s="122" customFormat="1" ht="37.5" customHeight="1" x14ac:dyDescent="0.3">
      <c r="A36" s="83">
        <v>27</v>
      </c>
      <c r="B36" s="83"/>
      <c r="C36" s="83"/>
      <c r="D36" s="97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20"/>
      <c r="V36" s="22"/>
      <c r="W36" s="100"/>
      <c r="X36" s="100"/>
      <c r="Y36" s="125"/>
      <c r="Z36" s="127"/>
      <c r="AA36" s="22">
        <f t="shared" si="13"/>
        <v>1</v>
      </c>
      <c r="AB36" s="22">
        <f t="shared" si="14"/>
        <v>0</v>
      </c>
      <c r="AC36" s="121" t="str">
        <f t="shared" si="15"/>
        <v/>
      </c>
    </row>
    <row r="37" spans="1:29" s="122" customFormat="1" ht="37.5" customHeight="1" x14ac:dyDescent="0.3">
      <c r="A37" s="83">
        <v>28</v>
      </c>
      <c r="B37" s="83"/>
      <c r="C37" s="83"/>
      <c r="D37" s="97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20"/>
      <c r="V37" s="22"/>
      <c r="W37" s="100"/>
      <c r="X37" s="100"/>
      <c r="Y37" s="125"/>
      <c r="Z37" s="127"/>
      <c r="AA37" s="22">
        <f t="shared" si="13"/>
        <v>1</v>
      </c>
      <c r="AB37" s="22">
        <f t="shared" si="14"/>
        <v>0</v>
      </c>
      <c r="AC37" s="121" t="str">
        <f t="shared" si="15"/>
        <v/>
      </c>
    </row>
    <row r="38" spans="1:29" s="122" customFormat="1" ht="37.5" customHeight="1" x14ac:dyDescent="0.3">
      <c r="A38" s="83">
        <v>29</v>
      </c>
      <c r="B38" s="83"/>
      <c r="C38" s="83"/>
      <c r="D38" s="97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20"/>
      <c r="V38" s="22"/>
      <c r="W38" s="100"/>
      <c r="X38" s="100"/>
      <c r="Y38" s="125"/>
      <c r="Z38" s="127"/>
      <c r="AA38" s="22">
        <f t="shared" si="13"/>
        <v>1</v>
      </c>
      <c r="AB38" s="22">
        <f t="shared" si="14"/>
        <v>0</v>
      </c>
      <c r="AC38" s="121" t="str">
        <f t="shared" si="15"/>
        <v/>
      </c>
    </row>
    <row r="39" spans="1:29" s="122" customFormat="1" ht="37.5" customHeight="1" x14ac:dyDescent="0.3">
      <c r="A39" s="83">
        <v>30</v>
      </c>
      <c r="B39" s="83"/>
      <c r="C39" s="83"/>
      <c r="D39" s="97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20"/>
      <c r="V39" s="22"/>
      <c r="W39" s="100"/>
      <c r="X39" s="100"/>
      <c r="Y39" s="125"/>
      <c r="Z39" s="127"/>
      <c r="AA39" s="22">
        <f t="shared" si="13"/>
        <v>1</v>
      </c>
      <c r="AB39" s="22">
        <f t="shared" si="14"/>
        <v>0</v>
      </c>
      <c r="AC39" s="121" t="str">
        <f t="shared" si="15"/>
        <v/>
      </c>
    </row>
    <row r="40" spans="1:29" s="122" customFormat="1" ht="37.5" customHeight="1" x14ac:dyDescent="0.3">
      <c r="A40" s="83">
        <v>31</v>
      </c>
      <c r="B40" s="83"/>
      <c r="C40" s="83"/>
      <c r="D40" s="97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20"/>
      <c r="V40" s="22"/>
      <c r="W40" s="100"/>
      <c r="X40" s="100"/>
      <c r="Y40" s="125"/>
      <c r="Z40" s="127"/>
      <c r="AA40" s="22">
        <f t="shared" si="13"/>
        <v>1</v>
      </c>
      <c r="AB40" s="22">
        <f t="shared" si="14"/>
        <v>0</v>
      </c>
      <c r="AC40" s="121" t="str">
        <f t="shared" si="15"/>
        <v/>
      </c>
    </row>
    <row r="41" spans="1:29" s="122" customFormat="1" ht="37.5" customHeight="1" x14ac:dyDescent="0.3">
      <c r="A41" s="83">
        <v>32</v>
      </c>
      <c r="B41" s="83"/>
      <c r="C41" s="83"/>
      <c r="D41" s="97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20"/>
      <c r="V41" s="22"/>
      <c r="W41" s="100"/>
      <c r="X41" s="100"/>
      <c r="Y41" s="125"/>
      <c r="Z41" s="127"/>
      <c r="AA41" s="22">
        <f t="shared" si="13"/>
        <v>1</v>
      </c>
      <c r="AB41" s="22">
        <f t="shared" si="14"/>
        <v>0</v>
      </c>
      <c r="AC41" s="121" t="str">
        <f t="shared" si="15"/>
        <v/>
      </c>
    </row>
    <row r="42" spans="1:29" s="122" customFormat="1" ht="37.5" customHeight="1" x14ac:dyDescent="0.3">
      <c r="A42" s="83">
        <v>33</v>
      </c>
      <c r="B42" s="83"/>
      <c r="C42" s="83"/>
      <c r="D42" s="97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20"/>
      <c r="V42" s="22"/>
      <c r="W42" s="100"/>
      <c r="X42" s="100"/>
      <c r="Y42" s="125"/>
      <c r="Z42" s="127"/>
      <c r="AA42" s="22">
        <f t="shared" si="13"/>
        <v>1</v>
      </c>
      <c r="AB42" s="22">
        <f t="shared" si="14"/>
        <v>0</v>
      </c>
      <c r="AC42" s="121" t="str">
        <f t="shared" si="15"/>
        <v/>
      </c>
    </row>
    <row r="43" spans="1:29" s="122" customFormat="1" ht="37.5" customHeight="1" x14ac:dyDescent="0.3">
      <c r="A43" s="83">
        <v>34</v>
      </c>
      <c r="B43" s="83"/>
      <c r="C43" s="83"/>
      <c r="D43" s="97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20"/>
      <c r="V43" s="22"/>
      <c r="W43" s="100"/>
      <c r="X43" s="100"/>
      <c r="Y43" s="125"/>
      <c r="Z43" s="127"/>
      <c r="AA43" s="22">
        <f t="shared" si="13"/>
        <v>1</v>
      </c>
      <c r="AB43" s="22">
        <f t="shared" si="14"/>
        <v>0</v>
      </c>
      <c r="AC43" s="121" t="str">
        <f t="shared" si="15"/>
        <v/>
      </c>
    </row>
    <row r="44" spans="1:29" s="122" customFormat="1" ht="37.5" customHeight="1" x14ac:dyDescent="0.3">
      <c r="A44" s="83">
        <v>35</v>
      </c>
      <c r="B44" s="83"/>
      <c r="C44" s="83"/>
      <c r="D44" s="97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20"/>
      <c r="V44" s="22"/>
      <c r="W44" s="100"/>
      <c r="X44" s="100"/>
      <c r="Y44" s="125"/>
      <c r="Z44" s="127"/>
      <c r="AA44" s="22">
        <f t="shared" si="13"/>
        <v>1</v>
      </c>
      <c r="AB44" s="22">
        <f t="shared" si="14"/>
        <v>0</v>
      </c>
      <c r="AC44" s="121" t="str">
        <f t="shared" si="15"/>
        <v/>
      </c>
    </row>
    <row r="45" spans="1:29" s="122" customFormat="1" ht="37.5" customHeight="1" thickBot="1" x14ac:dyDescent="0.35">
      <c r="A45" s="83">
        <v>36</v>
      </c>
      <c r="B45" s="83"/>
      <c r="C45" s="83"/>
      <c r="D45" s="97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20"/>
      <c r="V45" s="22"/>
      <c r="W45" s="100"/>
      <c r="X45" s="100"/>
      <c r="Y45" s="125"/>
      <c r="Z45" s="128"/>
      <c r="AA45" s="22">
        <f t="shared" si="13"/>
        <v>1</v>
      </c>
      <c r="AB45" s="22">
        <f t="shared" si="14"/>
        <v>0</v>
      </c>
      <c r="AC45" s="121" t="str">
        <f t="shared" si="15"/>
        <v/>
      </c>
    </row>
    <row r="46" spans="1:29" s="122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21"/>
    </row>
    <row r="47" spans="1:29" s="122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21"/>
    </row>
    <row r="48" spans="1:29" s="122" customFormat="1" ht="15" customHeight="1" x14ac:dyDescent="0.3">
      <c r="A48" s="22"/>
      <c r="B48" s="122" t="s">
        <v>64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21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21"/>
      <c r="AD49" s="122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21"/>
      <c r="AD50" s="122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21"/>
      <c r="AD51" s="122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21"/>
      <c r="AD52" s="122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9" style="1" bestFit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18" customHeight="1" x14ac:dyDescent="0.4">
      <c r="A2" s="190" t="s">
        <v>93</v>
      </c>
      <c r="B2" s="97" t="str">
        <f>VLOOKUP(A2,'Wettkampf 1'!$B$10:$C$45,2,FALSE)</f>
        <v>Rastdorf III</v>
      </c>
      <c r="C2" s="9">
        <f>VLOOKUP(A2,'Wettkampf 1'!$B$10:$D$45,3,FALSE)</f>
        <v>312.89999999999998</v>
      </c>
      <c r="D2" s="9">
        <f>VLOOKUP($A2,'2'!$B$10:$D$45,3,FALSE)</f>
        <v>306.2</v>
      </c>
      <c r="E2" s="9">
        <f>VLOOKUP($A2,'3'!$B$10:$D$45,3,FALSE)</f>
        <v>312.60000000000002</v>
      </c>
      <c r="F2" s="9">
        <f>VLOOKUP($A2,'4'!$B$10:$D$45,3,FALSE)</f>
        <v>316.89999999999998</v>
      </c>
      <c r="G2" s="9">
        <f>VLOOKUP($A2,'5'!$B$10:$D$45,3,FALSE)</f>
        <v>313.7</v>
      </c>
      <c r="H2" s="9">
        <f>VLOOKUP($A2,'6'!$B$10:$D$45,3,FALSE)</f>
        <v>316</v>
      </c>
      <c r="I2" s="9">
        <f>K2/J2</f>
        <v>313.05</v>
      </c>
      <c r="J2" s="9">
        <f>VLOOKUP(A2,Formelhilfe!$A$9:$H$44,8,FALSE)</f>
        <v>6</v>
      </c>
      <c r="K2" s="10">
        <f>SUM(C2:H2)</f>
        <v>1878.3</v>
      </c>
      <c r="L2" s="9">
        <f>VLOOKUP($A2,'7'!$B$10:$D$45,3,FALSE)</f>
        <v>315.39999999999998</v>
      </c>
      <c r="M2" s="9">
        <f>VLOOKUP($A2,'8'!$B$10:$D$45,3,FALSE)</f>
        <v>315.2</v>
      </c>
      <c r="N2" s="9">
        <f>VLOOKUP($A2,'9'!$B$10:$D$45,3,FALSE)</f>
        <v>315.60000000000002</v>
      </c>
      <c r="O2" s="9">
        <f>VLOOKUP($A2,'10'!$B$10:$D$45,3,FALSE)</f>
        <v>313.3</v>
      </c>
      <c r="P2" s="9">
        <f>VLOOKUP($A2,'11'!$B$10:$D$45,3,FALSE)</f>
        <v>0</v>
      </c>
      <c r="Q2" s="9">
        <f>VLOOKUP($A2,'12'!$B$10:$D$45,3,FALSE)</f>
        <v>0</v>
      </c>
      <c r="R2" s="10">
        <f>T2/S2</f>
        <v>314.875</v>
      </c>
      <c r="S2" s="9">
        <f>VLOOKUP(A2,Formelhilfe!$A$9:$O$44,15,FALSE)</f>
        <v>4</v>
      </c>
      <c r="T2" s="10">
        <f>SUM(L2:Q2)</f>
        <v>1259.5</v>
      </c>
      <c r="U2" s="10">
        <f>W2/V2</f>
        <v>313.77999999999997</v>
      </c>
      <c r="V2" s="9">
        <f>VLOOKUP(A2,Formelhilfe!$A$9:$P$44,16,FALSE)</f>
        <v>10</v>
      </c>
      <c r="W2" s="11">
        <f>SUM(C2:H2,L2:Q2)</f>
        <v>3137.7999999999997</v>
      </c>
    </row>
    <row r="3" spans="1:23" ht="18" customHeight="1" x14ac:dyDescent="0.4">
      <c r="A3" s="190" t="s">
        <v>94</v>
      </c>
      <c r="B3" s="97" t="str">
        <f>VLOOKUP(A3,'Wettkampf 1'!$B$10:$C$45,2,FALSE)</f>
        <v>Rastdorf III</v>
      </c>
      <c r="C3" s="9">
        <f>VLOOKUP(A3,'Wettkampf 1'!$B$10:$D$45,3,FALSE)</f>
        <v>312.10000000000002</v>
      </c>
      <c r="D3" s="9">
        <f>VLOOKUP($A3,'2'!$B$10:$D$45,3,FALSE)</f>
        <v>311.2</v>
      </c>
      <c r="E3" s="9">
        <f>VLOOKUP($A3,'3'!$B$10:$D$45,3,FALSE)</f>
        <v>309.7</v>
      </c>
      <c r="F3" s="9">
        <f>VLOOKUP($A3,'4'!$B$10:$D$45,3,FALSE)</f>
        <v>315.39999999999998</v>
      </c>
      <c r="G3" s="9">
        <f>VLOOKUP($A3,'5'!$B$10:$D$45,3,FALSE)</f>
        <v>309.89999999999998</v>
      </c>
      <c r="H3" s="9">
        <f>VLOOKUP($A3,'6'!$B$10:$D$45,3,FALSE)</f>
        <v>314.8</v>
      </c>
      <c r="I3" s="9">
        <f>K3/J3</f>
        <v>312.18333333333334</v>
      </c>
      <c r="J3" s="9">
        <f>VLOOKUP(A3,Formelhilfe!$A$9:$H$44,8,FALSE)</f>
        <v>6</v>
      </c>
      <c r="K3" s="10">
        <f>SUM(C3:H3)</f>
        <v>1873.1000000000001</v>
      </c>
      <c r="L3" s="9">
        <f>VLOOKUP($A3,'7'!$B$10:$D$45,3,FALSE)</f>
        <v>310.89999999999998</v>
      </c>
      <c r="M3" s="9">
        <f>VLOOKUP($A3,'8'!$B$10:$D$45,3,FALSE)</f>
        <v>308.10000000000002</v>
      </c>
      <c r="N3" s="9">
        <f>VLOOKUP($A3,'9'!$B$10:$D$45,3,FALSE)</f>
        <v>316.2</v>
      </c>
      <c r="O3" s="9">
        <f>VLOOKUP($A3,'10'!$B$10:$D$45,3,FALSE)</f>
        <v>313.60000000000002</v>
      </c>
      <c r="P3" s="9">
        <f>VLOOKUP($A3,'11'!$B$10:$D$45,3,FALSE)</f>
        <v>0</v>
      </c>
      <c r="Q3" s="9">
        <f>VLOOKUP($A3,'12'!$B$10:$D$45,3,FALSE)</f>
        <v>0</v>
      </c>
      <c r="R3" s="10">
        <f>T3/S3</f>
        <v>312.20000000000005</v>
      </c>
      <c r="S3" s="9">
        <f>VLOOKUP(A3,Formelhilfe!$A$9:$O$44,15,FALSE)</f>
        <v>4</v>
      </c>
      <c r="T3" s="10">
        <f>SUM(L3:Q3)</f>
        <v>1248.8000000000002</v>
      </c>
      <c r="U3" s="10">
        <f>W3/V3</f>
        <v>312.18999999999994</v>
      </c>
      <c r="V3" s="9">
        <f>VLOOKUP(A3,Formelhilfe!$A$9:$P$44,16,FALSE)</f>
        <v>10</v>
      </c>
      <c r="W3" s="11">
        <f>SUM(C3:H3,L3:Q3)</f>
        <v>3121.8999999999996</v>
      </c>
    </row>
    <row r="4" spans="1:23" ht="18" customHeight="1" x14ac:dyDescent="0.4">
      <c r="A4" s="190" t="s">
        <v>95</v>
      </c>
      <c r="B4" s="97" t="str">
        <f>VLOOKUP(A4,'Wettkampf 1'!$B$10:$C$45,2,FALSE)</f>
        <v>Rastdorf III</v>
      </c>
      <c r="C4" s="9">
        <f>VLOOKUP(A4,'Wettkampf 1'!$B$10:$D$45,3,FALSE)</f>
        <v>309.10000000000002</v>
      </c>
      <c r="D4" s="9">
        <f>VLOOKUP($A4,'2'!$B$10:$D$45,3,FALSE)</f>
        <v>312.2</v>
      </c>
      <c r="E4" s="9">
        <f>VLOOKUP($A4,'3'!$B$10:$D$45,3,FALSE)</f>
        <v>311.7</v>
      </c>
      <c r="F4" s="9">
        <f>VLOOKUP($A4,'4'!$B$10:$D$45,3,FALSE)</f>
        <v>315.10000000000002</v>
      </c>
      <c r="G4" s="9">
        <f>VLOOKUP($A4,'5'!$B$10:$D$45,3,FALSE)</f>
        <v>311.3</v>
      </c>
      <c r="H4" s="9">
        <f>VLOOKUP($A4,'6'!$B$10:$D$45,3,FALSE)</f>
        <v>312</v>
      </c>
      <c r="I4" s="9">
        <f>K4/J4</f>
        <v>311.89999999999998</v>
      </c>
      <c r="J4" s="9">
        <f>VLOOKUP(A4,Formelhilfe!$A$9:$H$44,8,FALSE)</f>
        <v>6</v>
      </c>
      <c r="K4" s="10">
        <f>SUM(C4:H4)</f>
        <v>1871.3999999999999</v>
      </c>
      <c r="L4" s="9">
        <f>VLOOKUP($A4,'7'!$B$10:$D$45,3,FALSE)</f>
        <v>309.2</v>
      </c>
      <c r="M4" s="9">
        <f>VLOOKUP($A4,'8'!$B$10:$D$45,3,FALSE)</f>
        <v>310.5</v>
      </c>
      <c r="N4" s="9">
        <f>VLOOKUP($A4,'9'!$B$10:$D$45,3,FALSE)</f>
        <v>308.60000000000002</v>
      </c>
      <c r="O4" s="9">
        <f>VLOOKUP($A4,'10'!$B$10:$D$45,3,FALSE)</f>
        <v>312.60000000000002</v>
      </c>
      <c r="P4" s="9">
        <f>VLOOKUP($A4,'11'!$B$10:$D$45,3,FALSE)</f>
        <v>0</v>
      </c>
      <c r="Q4" s="9">
        <f>VLOOKUP($A4,'12'!$B$10:$D$45,3,FALSE)</f>
        <v>0</v>
      </c>
      <c r="R4" s="10">
        <f>T4/S4</f>
        <v>310.22500000000002</v>
      </c>
      <c r="S4" s="9">
        <f>VLOOKUP(A4,Formelhilfe!$A$9:$O$44,15,FALSE)</f>
        <v>4</v>
      </c>
      <c r="T4" s="10">
        <f>SUM(L4:Q4)</f>
        <v>1240.9000000000001</v>
      </c>
      <c r="U4" s="10">
        <f>W4/V4</f>
        <v>311.22999999999996</v>
      </c>
      <c r="V4" s="9">
        <f>VLOOKUP(A4,Formelhilfe!$A$9:$P$44,16,FALSE)</f>
        <v>10</v>
      </c>
      <c r="W4" s="11">
        <f>SUM(C4:H4,L4:Q4)</f>
        <v>3112.2999999999997</v>
      </c>
    </row>
    <row r="5" spans="1:23" ht="18" customHeight="1" x14ac:dyDescent="0.4">
      <c r="A5" s="190" t="s">
        <v>116</v>
      </c>
      <c r="B5" s="97" t="str">
        <f>VLOOKUP(A5,'Wettkampf 1'!$B$10:$C$45,2,FALSE)</f>
        <v>Spahnharrenst. III</v>
      </c>
      <c r="C5" s="9">
        <f>VLOOKUP(A5,'Wettkampf 1'!$B$10:$D$45,3,FALSE)</f>
        <v>306.8</v>
      </c>
      <c r="D5" s="9">
        <f>VLOOKUP($A5,'2'!$B$10:$D$45,3,FALSE)</f>
        <v>311.7</v>
      </c>
      <c r="E5" s="9">
        <f>VLOOKUP($A5,'3'!$B$10:$D$45,3,FALSE)</f>
        <v>314.2</v>
      </c>
      <c r="F5" s="9">
        <f>VLOOKUP($A5,'4'!$B$10:$D$45,3,FALSE)</f>
        <v>307.7</v>
      </c>
      <c r="G5" s="9">
        <f>VLOOKUP($A5,'5'!$B$10:$D$45,3,FALSE)</f>
        <v>312.5</v>
      </c>
      <c r="H5" s="9">
        <f>VLOOKUP($A5,'6'!$B$10:$D$45,3,FALSE)</f>
        <v>307.7</v>
      </c>
      <c r="I5" s="9">
        <f>K5/J5</f>
        <v>310.10000000000002</v>
      </c>
      <c r="J5" s="9">
        <f>VLOOKUP(A5,Formelhilfe!$A$9:$H$44,8,FALSE)</f>
        <v>6</v>
      </c>
      <c r="K5" s="10">
        <f>SUM(C5:H5)</f>
        <v>1860.6000000000001</v>
      </c>
      <c r="L5" s="9">
        <f>VLOOKUP($A5,'7'!$B$10:$D$45,3,FALSE)</f>
        <v>307.39999999999998</v>
      </c>
      <c r="M5" s="9">
        <f>VLOOKUP($A5,'8'!$B$10:$D$45,3,FALSE)</f>
        <v>314.10000000000002</v>
      </c>
      <c r="N5" s="9">
        <f>VLOOKUP($A5,'9'!$B$10:$D$45,3,FALSE)</f>
        <v>310.5</v>
      </c>
      <c r="O5" s="9">
        <f>VLOOKUP($A5,'10'!$B$10:$D$45,3,FALSE)</f>
        <v>313.3</v>
      </c>
      <c r="P5" s="9">
        <f>VLOOKUP($A5,'11'!$B$10:$D$45,3,FALSE)</f>
        <v>0</v>
      </c>
      <c r="Q5" s="9">
        <f>VLOOKUP($A5,'12'!$B$10:$D$45,3,FALSE)</f>
        <v>0</v>
      </c>
      <c r="R5" s="10">
        <f>T5/S5</f>
        <v>311.32499999999999</v>
      </c>
      <c r="S5" s="9">
        <f>VLOOKUP(A5,Formelhilfe!$A$9:$O$44,15,FALSE)</f>
        <v>4</v>
      </c>
      <c r="T5" s="10">
        <f>SUM(L5:Q5)</f>
        <v>1245.3</v>
      </c>
      <c r="U5" s="10">
        <f>W5/V5</f>
        <v>310.59000000000003</v>
      </c>
      <c r="V5" s="9">
        <f>VLOOKUP(A5,Formelhilfe!$A$9:$P$44,16,FALSE)</f>
        <v>10</v>
      </c>
      <c r="W5" s="11">
        <f>SUM(C5:H5,L5:Q5)</f>
        <v>3105.9</v>
      </c>
    </row>
    <row r="6" spans="1:23" ht="18" customHeight="1" x14ac:dyDescent="0.4">
      <c r="A6" s="190" t="s">
        <v>109</v>
      </c>
      <c r="B6" s="97" t="str">
        <f>VLOOKUP(A6,'Wettkampf 1'!$B$10:$C$45,2,FALSE)</f>
        <v>Neubörger III</v>
      </c>
      <c r="C6" s="9">
        <f>VLOOKUP(A6,'Wettkampf 1'!$B$10:$D$45,3,FALSE)</f>
        <v>301</v>
      </c>
      <c r="D6" s="9">
        <f>VLOOKUP($A6,'2'!$B$10:$D$45,3,FALSE)</f>
        <v>310</v>
      </c>
      <c r="E6" s="9">
        <f>VLOOKUP($A6,'3'!$B$10:$D$45,3,FALSE)</f>
        <v>308.39999999999998</v>
      </c>
      <c r="F6" s="9">
        <f>VLOOKUP($A6,'4'!$B$10:$D$45,3,FALSE)</f>
        <v>308.10000000000002</v>
      </c>
      <c r="G6" s="9">
        <f>VLOOKUP($A6,'5'!$B$10:$D$45,3,FALSE)</f>
        <v>312.8</v>
      </c>
      <c r="H6" s="9">
        <f>VLOOKUP($A6,'6'!$B$10:$D$45,3,FALSE)</f>
        <v>307.7</v>
      </c>
      <c r="I6" s="9">
        <f>K6/J6</f>
        <v>308</v>
      </c>
      <c r="J6" s="9">
        <f>VLOOKUP(A6,Formelhilfe!$A$9:$H$44,8,FALSE)</f>
        <v>6</v>
      </c>
      <c r="K6" s="10">
        <f>SUM(C6:H6)</f>
        <v>1848</v>
      </c>
      <c r="L6" s="9">
        <f>VLOOKUP($A6,'7'!$B$10:$D$45,3,FALSE)</f>
        <v>307.10000000000002</v>
      </c>
      <c r="M6" s="9">
        <f>VLOOKUP($A6,'8'!$B$10:$D$45,3,FALSE)</f>
        <v>314.3</v>
      </c>
      <c r="N6" s="9">
        <f>VLOOKUP($A6,'9'!$B$10:$D$45,3,FALSE)</f>
        <v>315.8</v>
      </c>
      <c r="O6" s="9">
        <f>VLOOKUP($A6,'10'!$B$10:$D$45,3,FALSE)</f>
        <v>312.60000000000002</v>
      </c>
      <c r="P6" s="9">
        <f>VLOOKUP($A6,'11'!$B$10:$D$45,3,FALSE)</f>
        <v>0</v>
      </c>
      <c r="Q6" s="9">
        <f>VLOOKUP($A6,'12'!$B$10:$D$45,3,FALSE)</f>
        <v>0</v>
      </c>
      <c r="R6" s="10">
        <f>T6/S6</f>
        <v>312.45000000000005</v>
      </c>
      <c r="S6" s="9">
        <f>VLOOKUP(A6,Formelhilfe!$A$9:$O$44,15,FALSE)</f>
        <v>4</v>
      </c>
      <c r="T6" s="10">
        <f>SUM(L6:Q6)</f>
        <v>1249.8000000000002</v>
      </c>
      <c r="U6" s="10">
        <f>W6/V6</f>
        <v>309.78000000000003</v>
      </c>
      <c r="V6" s="9">
        <f>VLOOKUP(A6,Formelhilfe!$A$9:$P$44,16,FALSE)</f>
        <v>10</v>
      </c>
      <c r="W6" s="11">
        <f>SUM(C6:H6,L6:Q6)</f>
        <v>3097.8</v>
      </c>
    </row>
    <row r="7" spans="1:23" ht="18" customHeight="1" x14ac:dyDescent="0.4">
      <c r="A7" s="190" t="s">
        <v>114</v>
      </c>
      <c r="B7" s="97" t="str">
        <f>VLOOKUP(A7,'Wettkampf 1'!$B$10:$C$45,2,FALSE)</f>
        <v>Spahnharrenst. III</v>
      </c>
      <c r="C7" s="9">
        <f>VLOOKUP(A7,'Wettkampf 1'!$B$10:$D$45,3,FALSE)</f>
        <v>310.39999999999998</v>
      </c>
      <c r="D7" s="9">
        <f>VLOOKUP($A7,'2'!$B$10:$D$45,3,FALSE)</f>
        <v>306.89999999999998</v>
      </c>
      <c r="E7" s="9">
        <f>VLOOKUP($A7,'3'!$B$10:$D$45,3,FALSE)</f>
        <v>305.89999999999998</v>
      </c>
      <c r="F7" s="9">
        <f>VLOOKUP($A7,'4'!$B$10:$D$45,3,FALSE)</f>
        <v>309.8</v>
      </c>
      <c r="G7" s="9">
        <f>VLOOKUP($A7,'5'!$B$10:$D$45,3,FALSE)</f>
        <v>309.10000000000002</v>
      </c>
      <c r="H7" s="9">
        <f>VLOOKUP($A7,'6'!$B$10:$D$45,3,FALSE)</f>
        <v>309.5</v>
      </c>
      <c r="I7" s="9">
        <f>K7/J7</f>
        <v>308.59999999999997</v>
      </c>
      <c r="J7" s="9">
        <f>VLOOKUP(A7,Formelhilfe!$A$9:$H$44,8,FALSE)</f>
        <v>6</v>
      </c>
      <c r="K7" s="10">
        <f>SUM(C7:H7)</f>
        <v>1851.6</v>
      </c>
      <c r="L7" s="9">
        <f>VLOOKUP($A7,'7'!$B$10:$D$45,3,FALSE)</f>
        <v>306.10000000000002</v>
      </c>
      <c r="M7" s="9">
        <f>VLOOKUP($A7,'8'!$B$10:$D$45,3,FALSE)</f>
        <v>313.10000000000002</v>
      </c>
      <c r="N7" s="9">
        <f>VLOOKUP($A7,'9'!$B$10:$D$45,3,FALSE)</f>
        <v>307.3</v>
      </c>
      <c r="O7" s="9">
        <f>VLOOKUP($A7,'10'!$B$10:$D$45,3,FALSE)</f>
        <v>306.60000000000002</v>
      </c>
      <c r="P7" s="9">
        <f>VLOOKUP($A7,'11'!$B$10:$D$45,3,FALSE)</f>
        <v>0</v>
      </c>
      <c r="Q7" s="9">
        <f>VLOOKUP($A7,'12'!$B$10:$D$45,3,FALSE)</f>
        <v>0</v>
      </c>
      <c r="R7" s="10">
        <f>T7/S7</f>
        <v>308.27499999999998</v>
      </c>
      <c r="S7" s="9">
        <f>VLOOKUP(A7,Formelhilfe!$A$9:$O$44,15,FALSE)</f>
        <v>4</v>
      </c>
      <c r="T7" s="10">
        <f>SUM(L7:Q7)</f>
        <v>1233.0999999999999</v>
      </c>
      <c r="U7" s="10">
        <f>W7/V7</f>
        <v>308.46999999999997</v>
      </c>
      <c r="V7" s="9">
        <f>VLOOKUP(A7,Formelhilfe!$A$9:$P$44,16,FALSE)</f>
        <v>10</v>
      </c>
      <c r="W7" s="11">
        <f>SUM(C7:H7,L7:Q7)</f>
        <v>3084.7</v>
      </c>
    </row>
    <row r="8" spans="1:23" ht="18" customHeight="1" x14ac:dyDescent="0.4">
      <c r="A8" s="190" t="s">
        <v>117</v>
      </c>
      <c r="B8" s="97" t="str">
        <f>VLOOKUP(A8,'Wettkampf 1'!$B$10:$C$45,2,FALSE)</f>
        <v>Spahnharrenst. III</v>
      </c>
      <c r="C8" s="9">
        <f>VLOOKUP(A8,'Wettkampf 1'!$B$10:$D$45,3,FALSE)</f>
        <v>305.10000000000002</v>
      </c>
      <c r="D8" s="9">
        <f>VLOOKUP($A8,'2'!$B$10:$D$45,3,FALSE)</f>
        <v>308.10000000000002</v>
      </c>
      <c r="E8" s="9">
        <f>VLOOKUP($A8,'3'!$B$10:$D$45,3,FALSE)</f>
        <v>308.7</v>
      </c>
      <c r="F8" s="9">
        <f>VLOOKUP($A8,'4'!$B$10:$D$45,3,FALSE)</f>
        <v>304.89999999999998</v>
      </c>
      <c r="G8" s="9">
        <f>VLOOKUP($A8,'5'!$B$10:$D$45,3,FALSE)</f>
        <v>312.3</v>
      </c>
      <c r="H8" s="9">
        <f>VLOOKUP($A8,'6'!$B$10:$D$45,3,FALSE)</f>
        <v>309.7</v>
      </c>
      <c r="I8" s="9">
        <f>K8/J8</f>
        <v>308.13333333333338</v>
      </c>
      <c r="J8" s="9">
        <f>VLOOKUP(A8,Formelhilfe!$A$9:$H$44,8,FALSE)</f>
        <v>6</v>
      </c>
      <c r="K8" s="10">
        <f>SUM(C8:H8)</f>
        <v>1848.8000000000002</v>
      </c>
      <c r="L8" s="9">
        <f>VLOOKUP($A8,'7'!$B$10:$D$45,3,FALSE)</f>
        <v>306.3</v>
      </c>
      <c r="M8" s="9">
        <f>VLOOKUP($A8,'8'!$B$10:$D$45,3,FALSE)</f>
        <v>309.3</v>
      </c>
      <c r="N8" s="9">
        <f>VLOOKUP($A8,'9'!$B$10:$D$45,3,FALSE)</f>
        <v>309.7</v>
      </c>
      <c r="O8" s="9">
        <f>VLOOKUP($A8,'10'!$B$10:$D$45,3,FALSE)</f>
        <v>309.8</v>
      </c>
      <c r="P8" s="9">
        <f>VLOOKUP($A8,'11'!$B$10:$D$45,3,FALSE)</f>
        <v>0</v>
      </c>
      <c r="Q8" s="9">
        <f>VLOOKUP($A8,'12'!$B$10:$D$45,3,FALSE)</f>
        <v>0</v>
      </c>
      <c r="R8" s="10">
        <f>T8/S8</f>
        <v>308.77499999999998</v>
      </c>
      <c r="S8" s="9">
        <f>VLOOKUP(A8,Formelhilfe!$A$9:$O$44,15,FALSE)</f>
        <v>4</v>
      </c>
      <c r="T8" s="10">
        <f>SUM(L8:Q8)</f>
        <v>1235.0999999999999</v>
      </c>
      <c r="U8" s="10">
        <f>W8/V8</f>
        <v>308.39000000000004</v>
      </c>
      <c r="V8" s="9">
        <f>VLOOKUP(A8,Formelhilfe!$A$9:$P$44,16,FALSE)</f>
        <v>10</v>
      </c>
      <c r="W8" s="11">
        <f>SUM(C8:H8,L8:Q8)</f>
        <v>3083.9000000000005</v>
      </c>
    </row>
    <row r="9" spans="1:23" ht="18" customHeight="1" x14ac:dyDescent="0.4">
      <c r="A9" s="190" t="s">
        <v>115</v>
      </c>
      <c r="B9" s="97" t="str">
        <f>VLOOKUP(A9,'Wettkampf 1'!$B$10:$C$45,2,FALSE)</f>
        <v>Spahnharrenst. III</v>
      </c>
      <c r="C9" s="9">
        <f>VLOOKUP(A9,'Wettkampf 1'!$B$10:$D$45,3,FALSE)</f>
        <v>307.39999999999998</v>
      </c>
      <c r="D9" s="9">
        <f>VLOOKUP($A9,'2'!$B$10:$D$45,3,FALSE)</f>
        <v>309.89999999999998</v>
      </c>
      <c r="E9" s="9">
        <f>VLOOKUP($A9,'3'!$B$10:$D$45,3,FALSE)</f>
        <v>313.2</v>
      </c>
      <c r="F9" s="9">
        <f>VLOOKUP($A9,'4'!$B$10:$D$45,3,FALSE)</f>
        <v>306.2</v>
      </c>
      <c r="G9" s="9">
        <f>VLOOKUP($A9,'5'!$B$10:$D$45,3,FALSE)</f>
        <v>312.3</v>
      </c>
      <c r="H9" s="9">
        <f>VLOOKUP($A9,'6'!$B$10:$D$45,3,FALSE)</f>
        <v>308.10000000000002</v>
      </c>
      <c r="I9" s="9">
        <f>K9/J9</f>
        <v>309.51666666666665</v>
      </c>
      <c r="J9" s="9">
        <f>VLOOKUP(A9,Formelhilfe!$A$9:$H$44,8,FALSE)</f>
        <v>6</v>
      </c>
      <c r="K9" s="10">
        <f>SUM(C9:H9)</f>
        <v>1857.1</v>
      </c>
      <c r="L9" s="9">
        <f>VLOOKUP($A9,'7'!$B$10:$D$45,3,FALSE)</f>
        <v>307.10000000000002</v>
      </c>
      <c r="M9" s="9">
        <f>VLOOKUP($A9,'8'!$B$10:$D$45,3,FALSE)</f>
        <v>307</v>
      </c>
      <c r="N9" s="9">
        <f>VLOOKUP($A9,'9'!$B$10:$D$45,3,FALSE)</f>
        <v>303.60000000000002</v>
      </c>
      <c r="O9" s="9">
        <f>VLOOKUP($A9,'10'!$B$10:$D$45,3,FALSE)</f>
        <v>305.89999999999998</v>
      </c>
      <c r="P9" s="9">
        <f>VLOOKUP($A9,'11'!$B$10:$D$45,3,FALSE)</f>
        <v>0</v>
      </c>
      <c r="Q9" s="9">
        <f>VLOOKUP($A9,'12'!$B$10:$D$45,3,FALSE)</f>
        <v>0</v>
      </c>
      <c r="R9" s="10">
        <f>T9/S9</f>
        <v>305.89999999999998</v>
      </c>
      <c r="S9" s="9">
        <f>VLOOKUP(A9,Formelhilfe!$A$9:$O$44,15,FALSE)</f>
        <v>4</v>
      </c>
      <c r="T9" s="10">
        <f>SUM(L9:Q9)</f>
        <v>1223.5999999999999</v>
      </c>
      <c r="U9" s="10">
        <f>W9/V9</f>
        <v>308.07</v>
      </c>
      <c r="V9" s="9">
        <f>VLOOKUP(A9,Formelhilfe!$A$9:$P$44,16,FALSE)</f>
        <v>10</v>
      </c>
      <c r="W9" s="11">
        <f>SUM(C9:H9,L9:Q9)</f>
        <v>3080.7</v>
      </c>
    </row>
    <row r="10" spans="1:23" ht="18" customHeight="1" x14ac:dyDescent="0.4">
      <c r="A10" s="190" t="s">
        <v>96</v>
      </c>
      <c r="B10" s="97" t="str">
        <f>VLOOKUP(A10,'Wettkampf 1'!$B$10:$C$45,2,FALSE)</f>
        <v>Rastdorf III</v>
      </c>
      <c r="C10" s="9">
        <f>VLOOKUP(A10,'Wettkampf 1'!$B$10:$D$45,3,FALSE)</f>
        <v>304.60000000000002</v>
      </c>
      <c r="D10" s="9">
        <f>VLOOKUP($A10,'2'!$B$10:$D$45,3,FALSE)</f>
        <v>306.10000000000002</v>
      </c>
      <c r="E10" s="9">
        <f>VLOOKUP($A10,'3'!$B$10:$D$45,3,FALSE)</f>
        <v>307.8</v>
      </c>
      <c r="F10" s="9">
        <f>VLOOKUP($A10,'4'!$B$10:$D$45,3,FALSE)</f>
        <v>302.89999999999998</v>
      </c>
      <c r="G10" s="9">
        <f>VLOOKUP($A10,'5'!$B$10:$D$45,3,FALSE)</f>
        <v>311.5</v>
      </c>
      <c r="H10" s="9">
        <f>VLOOKUP($A10,'6'!$B$10:$D$45,3,FALSE)</f>
        <v>306.60000000000002</v>
      </c>
      <c r="I10" s="9">
        <f>K10/J10</f>
        <v>306.58333333333331</v>
      </c>
      <c r="J10" s="9">
        <f>VLOOKUP(A10,Formelhilfe!$A$9:$H$44,8,FALSE)</f>
        <v>6</v>
      </c>
      <c r="K10" s="10">
        <f>SUM(C10:H10)</f>
        <v>1839.5</v>
      </c>
      <c r="L10" s="9">
        <f>VLOOKUP($A10,'7'!$B$10:$D$45,3,FALSE)</f>
        <v>307.10000000000002</v>
      </c>
      <c r="M10" s="9">
        <f>VLOOKUP($A10,'8'!$B$10:$D$45,3,FALSE)</f>
        <v>306</v>
      </c>
      <c r="N10" s="9">
        <f>VLOOKUP($A10,'9'!$B$10:$D$45,3,FALSE)</f>
        <v>307.8</v>
      </c>
      <c r="O10" s="9">
        <f>VLOOKUP($A10,'10'!$B$10:$D$45,3,FALSE)</f>
        <v>311.60000000000002</v>
      </c>
      <c r="P10" s="9">
        <f>VLOOKUP($A10,'11'!$B$10:$D$45,3,FALSE)</f>
        <v>0</v>
      </c>
      <c r="Q10" s="9">
        <f>VLOOKUP($A10,'12'!$B$10:$D$45,3,FALSE)</f>
        <v>0</v>
      </c>
      <c r="R10" s="10">
        <f>T10/S10</f>
        <v>308.125</v>
      </c>
      <c r="S10" s="9">
        <f>VLOOKUP(A10,Formelhilfe!$A$9:$O$44,15,FALSE)</f>
        <v>4</v>
      </c>
      <c r="T10" s="10">
        <f>SUM(L10:Q10)</f>
        <v>1232.5</v>
      </c>
      <c r="U10" s="10">
        <f>W10/V10</f>
        <v>307.2</v>
      </c>
      <c r="V10" s="9">
        <f>VLOOKUP(A10,Formelhilfe!$A$9:$P$44,16,FALSE)</f>
        <v>10</v>
      </c>
      <c r="W10" s="11">
        <f>SUM(C10:H10,L10:Q10)</f>
        <v>3072</v>
      </c>
    </row>
    <row r="11" spans="1:23" ht="18" customHeight="1" x14ac:dyDescent="0.4">
      <c r="A11" s="190" t="s">
        <v>108</v>
      </c>
      <c r="B11" s="97" t="str">
        <f>VLOOKUP(A11,'Wettkampf 1'!$B$10:$C$45,2,FALSE)</f>
        <v>Neubörger III</v>
      </c>
      <c r="C11" s="9">
        <f>VLOOKUP(A11,'Wettkampf 1'!$B$10:$D$45,3,FALSE)</f>
        <v>304.5</v>
      </c>
      <c r="D11" s="9">
        <f>VLOOKUP($A11,'2'!$B$10:$D$45,3,FALSE)</f>
        <v>305.3</v>
      </c>
      <c r="E11" s="9">
        <f>VLOOKUP($A11,'3'!$B$10:$D$45,3,FALSE)</f>
        <v>307.10000000000002</v>
      </c>
      <c r="F11" s="9">
        <f>VLOOKUP($A11,'4'!$B$10:$D$45,3,FALSE)</f>
        <v>306.5</v>
      </c>
      <c r="G11" s="9">
        <f>VLOOKUP($A11,'5'!$B$10:$D$45,3,FALSE)</f>
        <v>308.5</v>
      </c>
      <c r="H11" s="9">
        <f>VLOOKUP($A11,'6'!$B$10:$D$45,3,FALSE)</f>
        <v>301.3</v>
      </c>
      <c r="I11" s="9">
        <f>K11/J11</f>
        <v>305.53333333333336</v>
      </c>
      <c r="J11" s="9">
        <f>VLOOKUP(A11,Formelhilfe!$A$9:$H$44,8,FALSE)</f>
        <v>6</v>
      </c>
      <c r="K11" s="10">
        <f>SUM(C11:H11)</f>
        <v>1833.2</v>
      </c>
      <c r="L11" s="9">
        <f>VLOOKUP($A11,'7'!$B$10:$D$45,3,FALSE)</f>
        <v>310</v>
      </c>
      <c r="M11" s="9">
        <f>VLOOKUP($A11,'8'!$B$10:$D$45,3,FALSE)</f>
        <v>311</v>
      </c>
      <c r="N11" s="9">
        <f>VLOOKUP($A11,'9'!$B$10:$D$45,3,FALSE)</f>
        <v>311.60000000000002</v>
      </c>
      <c r="O11" s="9">
        <f>VLOOKUP($A11,'10'!$B$10:$D$45,3,FALSE)</f>
        <v>304.8</v>
      </c>
      <c r="P11" s="9">
        <f>VLOOKUP($A11,'11'!$B$10:$D$45,3,FALSE)</f>
        <v>0</v>
      </c>
      <c r="Q11" s="9">
        <f>VLOOKUP($A11,'12'!$B$10:$D$45,3,FALSE)</f>
        <v>0</v>
      </c>
      <c r="R11" s="10">
        <f>T11/S11</f>
        <v>309.35000000000002</v>
      </c>
      <c r="S11" s="9">
        <f>VLOOKUP(A11,Formelhilfe!$A$9:$O$44,15,FALSE)</f>
        <v>4</v>
      </c>
      <c r="T11" s="10">
        <f>SUM(L11:Q11)</f>
        <v>1237.4000000000001</v>
      </c>
      <c r="U11" s="10">
        <f>W11/V11</f>
        <v>307.06</v>
      </c>
      <c r="V11" s="9">
        <f>VLOOKUP(A11,Formelhilfe!$A$9:$P$44,16,FALSE)</f>
        <v>10</v>
      </c>
      <c r="W11" s="11">
        <f>SUM(C11:H11,L11:Q11)</f>
        <v>3070.6</v>
      </c>
    </row>
    <row r="12" spans="1:23" ht="18" customHeight="1" x14ac:dyDescent="0.4">
      <c r="A12" s="190" t="s">
        <v>103</v>
      </c>
      <c r="B12" s="97" t="str">
        <f>VLOOKUP(A12,'Wettkampf 1'!$B$10:$C$45,2,FALSE)</f>
        <v>Bockhorst</v>
      </c>
      <c r="C12" s="9">
        <f>VLOOKUP(A12,'Wettkampf 1'!$B$10:$D$45,3,FALSE)</f>
        <v>309.39999999999998</v>
      </c>
      <c r="D12" s="9">
        <f>VLOOKUP($A12,'2'!$B$10:$D$45,3,FALSE)</f>
        <v>304.10000000000002</v>
      </c>
      <c r="E12" s="9">
        <f>VLOOKUP($A12,'3'!$B$10:$D$45,3,FALSE)</f>
        <v>308.5</v>
      </c>
      <c r="F12" s="9">
        <f>VLOOKUP($A12,'4'!$B$10:$D$45,3,FALSE)</f>
        <v>308.7</v>
      </c>
      <c r="G12" s="9">
        <f>VLOOKUP($A12,'5'!$B$10:$D$45,3,FALSE)</f>
        <v>309.7</v>
      </c>
      <c r="H12" s="9">
        <f>VLOOKUP($A12,'6'!$B$10:$D$45,3,FALSE)</f>
        <v>304.3</v>
      </c>
      <c r="I12" s="9">
        <f>K12/J12</f>
        <v>307.45</v>
      </c>
      <c r="J12" s="9">
        <f>VLOOKUP(A12,Formelhilfe!$A$9:$H$44,8,FALSE)</f>
        <v>6</v>
      </c>
      <c r="K12" s="10">
        <f>SUM(C12:H12)</f>
        <v>1844.7</v>
      </c>
      <c r="L12" s="9">
        <f>VLOOKUP($A12,'7'!$B$10:$D$45,3,FALSE)</f>
        <v>302.39999999999998</v>
      </c>
      <c r="M12" s="9">
        <f>VLOOKUP($A12,'8'!$B$10:$D$45,3,FALSE)</f>
        <v>307.2</v>
      </c>
      <c r="N12" s="9">
        <f>VLOOKUP($A12,'9'!$B$10:$D$45,3,FALSE)</f>
        <v>309.89999999999998</v>
      </c>
      <c r="O12" s="9">
        <f>VLOOKUP($A12,'10'!$B$10:$D$45,3,FALSE)</f>
        <v>304.8</v>
      </c>
      <c r="P12" s="9">
        <f>VLOOKUP($A12,'11'!$B$10:$D$45,3,FALSE)</f>
        <v>0</v>
      </c>
      <c r="Q12" s="9">
        <f>VLOOKUP($A12,'12'!$B$10:$D$45,3,FALSE)</f>
        <v>0</v>
      </c>
      <c r="R12" s="10">
        <f>T12/S12</f>
        <v>306.07499999999999</v>
      </c>
      <c r="S12" s="9">
        <f>VLOOKUP(A12,Formelhilfe!$A$9:$O$44,15,FALSE)</f>
        <v>4</v>
      </c>
      <c r="T12" s="10">
        <f>SUM(L12:Q12)</f>
        <v>1224.3</v>
      </c>
      <c r="U12" s="10">
        <f>W12/V12</f>
        <v>306.89999999999998</v>
      </c>
      <c r="V12" s="9">
        <f>VLOOKUP(A12,Formelhilfe!$A$9:$P$44,16,FALSE)</f>
        <v>10</v>
      </c>
      <c r="W12" s="11">
        <f>SUM(C12:H12,L12:Q12)</f>
        <v>3069</v>
      </c>
    </row>
    <row r="13" spans="1:23" ht="18" customHeight="1" x14ac:dyDescent="0.4">
      <c r="A13" s="190" t="s">
        <v>99</v>
      </c>
      <c r="B13" s="97" t="str">
        <f>VLOOKUP(A13,'Wettkampf 1'!$B$10:$C$45,2,FALSE)</f>
        <v>Börger IV</v>
      </c>
      <c r="C13" s="9">
        <f>VLOOKUP(A13,'Wettkampf 1'!$B$10:$D$45,3,FALSE)</f>
        <v>304.60000000000002</v>
      </c>
      <c r="D13" s="9">
        <f>VLOOKUP($A13,'2'!$B$10:$D$45,3,FALSE)</f>
        <v>308.8</v>
      </c>
      <c r="E13" s="9">
        <f>VLOOKUP($A13,'3'!$B$10:$D$45,3,FALSE)</f>
        <v>301.8</v>
      </c>
      <c r="F13" s="9">
        <f>VLOOKUP($A13,'4'!$B$10:$D$45,3,FALSE)</f>
        <v>307.3</v>
      </c>
      <c r="G13" s="9">
        <f>VLOOKUP($A13,'5'!$B$10:$D$45,3,FALSE)</f>
        <v>307</v>
      </c>
      <c r="H13" s="9">
        <f>VLOOKUP($A13,'6'!$B$10:$D$45,3,FALSE)</f>
        <v>303.8</v>
      </c>
      <c r="I13" s="9">
        <f>K13/J13</f>
        <v>305.55</v>
      </c>
      <c r="J13" s="9">
        <f>VLOOKUP(A13,Formelhilfe!$A$9:$H$44,8,FALSE)</f>
        <v>6</v>
      </c>
      <c r="K13" s="10">
        <f>SUM(C13:H13)</f>
        <v>1833.3</v>
      </c>
      <c r="L13" s="9">
        <f>VLOOKUP($A13,'7'!$B$10:$D$45,3,FALSE)</f>
        <v>306.2</v>
      </c>
      <c r="M13" s="9">
        <f>VLOOKUP($A13,'8'!$B$10:$D$45,3,FALSE)</f>
        <v>305.2</v>
      </c>
      <c r="N13" s="9">
        <f>VLOOKUP($A13,'9'!$B$10:$D$45,3,FALSE)</f>
        <v>309.3</v>
      </c>
      <c r="O13" s="9">
        <f>VLOOKUP($A13,'10'!$B$10:$D$45,3,FALSE)</f>
        <v>306.5</v>
      </c>
      <c r="P13" s="9">
        <f>VLOOKUP($A13,'11'!$B$10:$D$45,3,FALSE)</f>
        <v>0</v>
      </c>
      <c r="Q13" s="9">
        <f>VLOOKUP($A13,'12'!$B$10:$D$45,3,FALSE)</f>
        <v>0</v>
      </c>
      <c r="R13" s="10">
        <f>T13/S13</f>
        <v>306.8</v>
      </c>
      <c r="S13" s="9">
        <f>VLOOKUP(A13,Formelhilfe!$A$9:$O$44,15,FALSE)</f>
        <v>4</v>
      </c>
      <c r="T13" s="10">
        <f>SUM(L13:Q13)</f>
        <v>1227.2</v>
      </c>
      <c r="U13" s="10">
        <f>W13/V13</f>
        <v>306.05</v>
      </c>
      <c r="V13" s="9">
        <f>VLOOKUP(A13,Formelhilfe!$A$9:$P$44,16,FALSE)</f>
        <v>10</v>
      </c>
      <c r="W13" s="11">
        <f>SUM(C13:H13,L13:Q13)</f>
        <v>3060.5</v>
      </c>
    </row>
    <row r="14" spans="1:23" ht="18" customHeight="1" x14ac:dyDescent="0.4">
      <c r="A14" s="190" t="s">
        <v>118</v>
      </c>
      <c r="B14" s="97" t="str">
        <f>VLOOKUP(A14,'Wettkampf 1'!$B$10:$C$45,2,FALSE)</f>
        <v>Spahnharrenst. III</v>
      </c>
      <c r="C14" s="9">
        <f>VLOOKUP(A14,'Wettkampf 1'!$B$10:$D$45,3,FALSE)</f>
        <v>302.3</v>
      </c>
      <c r="D14" s="9">
        <f>VLOOKUP($A14,'2'!$B$10:$D$45,3,FALSE)</f>
        <v>303.39999999999998</v>
      </c>
      <c r="E14" s="9">
        <f>VLOOKUP($A14,'3'!$B$10:$D$45,3,FALSE)</f>
        <v>301.39999999999998</v>
      </c>
      <c r="F14" s="9">
        <f>VLOOKUP($A14,'4'!$B$10:$D$45,3,FALSE)</f>
        <v>308.7</v>
      </c>
      <c r="G14" s="9">
        <f>VLOOKUP($A14,'5'!$B$10:$D$45,3,FALSE)</f>
        <v>306.5</v>
      </c>
      <c r="H14" s="9">
        <f>VLOOKUP($A14,'6'!$B$10:$D$45,3,FALSE)</f>
        <v>305.3</v>
      </c>
      <c r="I14" s="9">
        <f>K14/J14</f>
        <v>304.59999999999997</v>
      </c>
      <c r="J14" s="9">
        <f>VLOOKUP(A14,Formelhilfe!$A$9:$H$44,8,FALSE)</f>
        <v>6</v>
      </c>
      <c r="K14" s="10">
        <f>SUM(C14:H14)</f>
        <v>1827.6</v>
      </c>
      <c r="L14" s="9">
        <f>VLOOKUP($A14,'7'!$B$10:$D$45,3,FALSE)</f>
        <v>304.5</v>
      </c>
      <c r="M14" s="9">
        <f>VLOOKUP($A14,'8'!$B$10:$D$45,3,FALSE)</f>
        <v>306.39999999999998</v>
      </c>
      <c r="N14" s="9">
        <f>VLOOKUP($A14,'9'!$B$10:$D$45,3,FALSE)</f>
        <v>310.7</v>
      </c>
      <c r="O14" s="9">
        <f>VLOOKUP($A14,'10'!$B$10:$D$45,3,FALSE)</f>
        <v>309.39999999999998</v>
      </c>
      <c r="P14" s="9">
        <f>VLOOKUP($A14,'11'!$B$10:$D$45,3,FALSE)</f>
        <v>0</v>
      </c>
      <c r="Q14" s="9">
        <f>VLOOKUP($A14,'12'!$B$10:$D$45,3,FALSE)</f>
        <v>0</v>
      </c>
      <c r="R14" s="10">
        <f>T14/S14</f>
        <v>307.75</v>
      </c>
      <c r="S14" s="9">
        <f>VLOOKUP(A14,Formelhilfe!$A$9:$O$44,15,FALSE)</f>
        <v>4</v>
      </c>
      <c r="T14" s="10">
        <f>SUM(L14:Q14)</f>
        <v>1231</v>
      </c>
      <c r="U14" s="10">
        <f>W14/V14</f>
        <v>305.86</v>
      </c>
      <c r="V14" s="9">
        <f>VLOOKUP(A14,Formelhilfe!$A$9:$P$44,16,FALSE)</f>
        <v>10</v>
      </c>
      <c r="W14" s="11">
        <f>SUM(C14:H14,L14:Q14)</f>
        <v>3058.6</v>
      </c>
    </row>
    <row r="15" spans="1:23" ht="18" customHeight="1" x14ac:dyDescent="0.4">
      <c r="A15" s="190" t="s">
        <v>105</v>
      </c>
      <c r="B15" s="97" t="str">
        <f>VLOOKUP(A15,'Wettkampf 1'!$B$10:$C$45,2,FALSE)</f>
        <v>Bockhorst</v>
      </c>
      <c r="C15" s="9">
        <f>VLOOKUP(A15,'Wettkampf 1'!$B$10:$D$45,3,FALSE)</f>
        <v>303.3</v>
      </c>
      <c r="D15" s="9">
        <f>VLOOKUP($A15,'2'!$B$10:$D$45,3,FALSE)</f>
        <v>303.60000000000002</v>
      </c>
      <c r="E15" s="9">
        <f>VLOOKUP($A15,'3'!$B$10:$D$45,3,FALSE)</f>
        <v>298.60000000000002</v>
      </c>
      <c r="F15" s="9">
        <f>VLOOKUP($A15,'4'!$B$10:$D$45,3,FALSE)</f>
        <v>306.10000000000002</v>
      </c>
      <c r="G15" s="9">
        <f>VLOOKUP($A15,'5'!$B$10:$D$45,3,FALSE)</f>
        <v>309.3</v>
      </c>
      <c r="H15" s="9">
        <f>VLOOKUP($A15,'6'!$B$10:$D$45,3,FALSE)</f>
        <v>309.2</v>
      </c>
      <c r="I15" s="9">
        <f>K15/J15</f>
        <v>305.01666666666671</v>
      </c>
      <c r="J15" s="9">
        <f>VLOOKUP(A15,Formelhilfe!$A$9:$H$44,8,FALSE)</f>
        <v>6</v>
      </c>
      <c r="K15" s="10">
        <f>SUM(C15:H15)</f>
        <v>1830.1000000000001</v>
      </c>
      <c r="L15" s="9">
        <f>VLOOKUP($A15,'7'!$B$10:$D$45,3,FALSE)</f>
        <v>298.7</v>
      </c>
      <c r="M15" s="9">
        <f>VLOOKUP($A15,'8'!$B$10:$D$45,3,FALSE)</f>
        <v>306.8</v>
      </c>
      <c r="N15" s="9">
        <f>VLOOKUP($A15,'9'!$B$10:$D$45,3,FALSE)</f>
        <v>307.60000000000002</v>
      </c>
      <c r="O15" s="9">
        <f>VLOOKUP($A15,'10'!$B$10:$D$45,3,FALSE)</f>
        <v>306.8</v>
      </c>
      <c r="P15" s="9">
        <f>VLOOKUP($A15,'11'!$B$10:$D$45,3,FALSE)</f>
        <v>0</v>
      </c>
      <c r="Q15" s="9">
        <f>VLOOKUP($A15,'12'!$B$10:$D$45,3,FALSE)</f>
        <v>0</v>
      </c>
      <c r="R15" s="10">
        <f>T15/S15</f>
        <v>304.97500000000002</v>
      </c>
      <c r="S15" s="9">
        <f>VLOOKUP(A15,Formelhilfe!$A$9:$O$44,15,FALSE)</f>
        <v>4</v>
      </c>
      <c r="T15" s="10">
        <f>SUM(L15:Q15)</f>
        <v>1219.9000000000001</v>
      </c>
      <c r="U15" s="10">
        <f>W15/V15</f>
        <v>305.00000000000006</v>
      </c>
      <c r="V15" s="9">
        <f>VLOOKUP(A15,Formelhilfe!$A$9:$P$44,16,FALSE)</f>
        <v>10</v>
      </c>
      <c r="W15" s="11">
        <f>SUM(C15:H15,L15:Q15)</f>
        <v>3050.0000000000005</v>
      </c>
    </row>
    <row r="16" spans="1:23" ht="18" customHeight="1" x14ac:dyDescent="0.4">
      <c r="A16" s="190" t="s">
        <v>98</v>
      </c>
      <c r="B16" s="97" t="str">
        <f>VLOOKUP(A16,'Wettkampf 1'!$B$10:$C$45,2,FALSE)</f>
        <v>Börger IV</v>
      </c>
      <c r="C16" s="9">
        <f>VLOOKUP(A16,'Wettkampf 1'!$B$10:$D$45,3,FALSE)</f>
        <v>307.7</v>
      </c>
      <c r="D16" s="9">
        <f>VLOOKUP($A16,'2'!$B$10:$D$45,3,FALSE)</f>
        <v>296.89999999999998</v>
      </c>
      <c r="E16" s="9">
        <f>VLOOKUP($A16,'3'!$B$10:$D$45,3,FALSE)</f>
        <v>306.10000000000002</v>
      </c>
      <c r="F16" s="9">
        <f>VLOOKUP($A16,'4'!$B$10:$D$45,3,FALSE)</f>
        <v>309.60000000000002</v>
      </c>
      <c r="G16" s="9">
        <f>VLOOKUP($A16,'5'!$B$10:$D$45,3,FALSE)</f>
        <v>300.7</v>
      </c>
      <c r="H16" s="9">
        <f>VLOOKUP($A16,'6'!$B$10:$D$45,3,FALSE)</f>
        <v>306.5</v>
      </c>
      <c r="I16" s="9">
        <f>K16/J16</f>
        <v>304.58333333333331</v>
      </c>
      <c r="J16" s="9">
        <f>VLOOKUP(A16,Formelhilfe!$A$9:$H$44,8,FALSE)</f>
        <v>6</v>
      </c>
      <c r="K16" s="10">
        <f>SUM(C16:H16)</f>
        <v>1827.5</v>
      </c>
      <c r="L16" s="9">
        <f>VLOOKUP($A16,'7'!$B$10:$D$45,3,FALSE)</f>
        <v>304.10000000000002</v>
      </c>
      <c r="M16" s="9">
        <f>VLOOKUP($A16,'8'!$B$10:$D$45,3,FALSE)</f>
        <v>306.3</v>
      </c>
      <c r="N16" s="9">
        <f>VLOOKUP($A16,'9'!$B$10:$D$45,3,FALSE)</f>
        <v>301.5</v>
      </c>
      <c r="O16" s="9">
        <f>VLOOKUP($A16,'10'!$B$10:$D$45,3,FALSE)</f>
        <v>303.8</v>
      </c>
      <c r="P16" s="9">
        <f>VLOOKUP($A16,'11'!$B$10:$D$45,3,FALSE)</f>
        <v>0</v>
      </c>
      <c r="Q16" s="9">
        <f>VLOOKUP($A16,'12'!$B$10:$D$45,3,FALSE)</f>
        <v>0</v>
      </c>
      <c r="R16" s="10">
        <f>T16/S16</f>
        <v>303.92500000000001</v>
      </c>
      <c r="S16" s="9">
        <f>VLOOKUP(A16,Formelhilfe!$A$9:$O$44,15,FALSE)</f>
        <v>4</v>
      </c>
      <c r="T16" s="10">
        <f>SUM(L16:Q16)</f>
        <v>1215.7</v>
      </c>
      <c r="U16" s="10">
        <f>W16/V16</f>
        <v>304.32000000000005</v>
      </c>
      <c r="V16" s="9">
        <f>VLOOKUP(A16,Formelhilfe!$A$9:$P$44,16,FALSE)</f>
        <v>10</v>
      </c>
      <c r="W16" s="11">
        <f>SUM(C16:H16,L16:Q16)</f>
        <v>3043.2000000000003</v>
      </c>
    </row>
    <row r="17" spans="1:45" ht="18" customHeight="1" x14ac:dyDescent="0.4">
      <c r="A17" s="190" t="s">
        <v>101</v>
      </c>
      <c r="B17" s="97" t="str">
        <f>VLOOKUP(A17,'Wettkampf 1'!$B$10:$C$45,2,FALSE)</f>
        <v>Börger IV</v>
      </c>
      <c r="C17" s="9">
        <f>VLOOKUP(A17,'Wettkampf 1'!$B$10:$D$45,3,FALSE)</f>
        <v>300.7</v>
      </c>
      <c r="D17" s="9">
        <f>VLOOKUP($A17,'2'!$B$10:$D$45,3,FALSE)</f>
        <v>300.5</v>
      </c>
      <c r="E17" s="9">
        <f>VLOOKUP($A17,'3'!$B$10:$D$45,3,FALSE)</f>
        <v>305.8</v>
      </c>
      <c r="F17" s="9">
        <f>VLOOKUP($A17,'4'!$B$10:$D$45,3,FALSE)</f>
        <v>306.39999999999998</v>
      </c>
      <c r="G17" s="9">
        <f>VLOOKUP($A17,'5'!$B$10:$D$45,3,FALSE)</f>
        <v>306.89999999999998</v>
      </c>
      <c r="H17" s="9">
        <f>VLOOKUP($A17,'6'!$B$10:$D$45,3,FALSE)</f>
        <v>303.10000000000002</v>
      </c>
      <c r="I17" s="9">
        <f>K17/J17</f>
        <v>303.90000000000003</v>
      </c>
      <c r="J17" s="9">
        <f>VLOOKUP(A17,Formelhilfe!$A$9:$H$44,8,FALSE)</f>
        <v>6</v>
      </c>
      <c r="K17" s="10">
        <f>SUM(C17:H17)</f>
        <v>1823.4</v>
      </c>
      <c r="L17" s="9">
        <f>VLOOKUP($A17,'7'!$B$10:$D$45,3,FALSE)</f>
        <v>301.39999999999998</v>
      </c>
      <c r="M17" s="9">
        <f>VLOOKUP($A17,'8'!$B$10:$D$45,3,FALSE)</f>
        <v>306.89999999999998</v>
      </c>
      <c r="N17" s="9">
        <f>VLOOKUP($A17,'9'!$B$10:$D$45,3,FALSE)</f>
        <v>306.10000000000002</v>
      </c>
      <c r="O17" s="9">
        <f>VLOOKUP($A17,'10'!$B$10:$D$45,3,FALSE)</f>
        <v>296.2</v>
      </c>
      <c r="P17" s="9">
        <f>VLOOKUP($A17,'11'!$B$10:$D$45,3,FALSE)</f>
        <v>0</v>
      </c>
      <c r="Q17" s="9">
        <f>VLOOKUP($A17,'12'!$B$10:$D$45,3,FALSE)</f>
        <v>0</v>
      </c>
      <c r="R17" s="10">
        <f>T17/S17</f>
        <v>302.64999999999998</v>
      </c>
      <c r="S17" s="9">
        <f>VLOOKUP(A17,Formelhilfe!$A$9:$O$44,15,FALSE)</f>
        <v>4</v>
      </c>
      <c r="T17" s="10">
        <f>SUM(L17:Q17)</f>
        <v>1210.5999999999999</v>
      </c>
      <c r="U17" s="10">
        <f>W17/V17</f>
        <v>303.39999999999998</v>
      </c>
      <c r="V17" s="9">
        <f>VLOOKUP(A17,Formelhilfe!$A$9:$P$44,16,FALSE)</f>
        <v>10</v>
      </c>
      <c r="W17" s="11">
        <f>SUM(C17:H17,L17:Q17)</f>
        <v>3034</v>
      </c>
    </row>
    <row r="18" spans="1:45" ht="18" customHeight="1" x14ac:dyDescent="0.4">
      <c r="A18" s="190" t="s">
        <v>100</v>
      </c>
      <c r="B18" s="97" t="str">
        <f>VLOOKUP(A18,'Wettkampf 1'!$B$10:$C$45,2,FALSE)</f>
        <v>Börger IV</v>
      </c>
      <c r="C18" s="9">
        <f>VLOOKUP(A18,'Wettkampf 1'!$B$10:$D$45,3,FALSE)</f>
        <v>302.8</v>
      </c>
      <c r="D18" s="9">
        <f>VLOOKUP($A18,'2'!$B$10:$D$45,3,FALSE)</f>
        <v>300.39999999999998</v>
      </c>
      <c r="E18" s="9">
        <f>VLOOKUP($A18,'3'!$B$10:$D$45,3,FALSE)</f>
        <v>308.39999999999998</v>
      </c>
      <c r="F18" s="9">
        <f>VLOOKUP($A18,'4'!$B$10:$D$45,3,FALSE)</f>
        <v>302.60000000000002</v>
      </c>
      <c r="G18" s="9">
        <f>VLOOKUP($A18,'5'!$B$10:$D$45,3,FALSE)</f>
        <v>303.3</v>
      </c>
      <c r="H18" s="9">
        <f>VLOOKUP($A18,'6'!$B$10:$D$45,3,FALSE)</f>
        <v>301.2</v>
      </c>
      <c r="I18" s="9">
        <f>K18/J18</f>
        <v>303.11666666666667</v>
      </c>
      <c r="J18" s="9">
        <f>VLOOKUP(A18,Formelhilfe!$A$9:$H$44,8,FALSE)</f>
        <v>6</v>
      </c>
      <c r="K18" s="10">
        <f>SUM(C18:H18)</f>
        <v>1818.7</v>
      </c>
      <c r="L18" s="9">
        <f>VLOOKUP($A18,'7'!$B$10:$D$45,3,FALSE)</f>
        <v>301.8</v>
      </c>
      <c r="M18" s="9">
        <f>VLOOKUP($A18,'8'!$B$10:$D$45,3,FALSE)</f>
        <v>293.7</v>
      </c>
      <c r="N18" s="9">
        <f>VLOOKUP($A18,'9'!$B$10:$D$45,3,FALSE)</f>
        <v>299.2</v>
      </c>
      <c r="O18" s="9">
        <f>VLOOKUP($A18,'10'!$B$10:$D$45,3,FALSE)</f>
        <v>307.2</v>
      </c>
      <c r="P18" s="9">
        <f>VLOOKUP($A18,'11'!$B$10:$D$45,3,FALSE)</f>
        <v>0</v>
      </c>
      <c r="Q18" s="9">
        <f>VLOOKUP($A18,'12'!$B$10:$D$45,3,FALSE)</f>
        <v>0</v>
      </c>
      <c r="R18" s="10">
        <f>T18/S18</f>
        <v>300.47500000000002</v>
      </c>
      <c r="S18" s="9">
        <f>VLOOKUP(A18,Formelhilfe!$A$9:$O$44,15,FALSE)</f>
        <v>4</v>
      </c>
      <c r="T18" s="10">
        <f>SUM(L18:Q18)</f>
        <v>1201.9000000000001</v>
      </c>
      <c r="U18" s="10">
        <f>W18/V18</f>
        <v>302.05999999999995</v>
      </c>
      <c r="V18" s="9">
        <f>VLOOKUP(A18,Formelhilfe!$A$9:$P$44,16,FALSE)</f>
        <v>10</v>
      </c>
      <c r="W18" s="11">
        <f>SUM(C18:H18,L18:Q18)</f>
        <v>3020.5999999999995</v>
      </c>
    </row>
    <row r="19" spans="1:45" ht="18" customHeight="1" x14ac:dyDescent="0.4">
      <c r="A19" s="190" t="s">
        <v>97</v>
      </c>
      <c r="B19" s="97" t="str">
        <f>VLOOKUP(A19,'Wettkampf 1'!$B$10:$C$45,2,FALSE)</f>
        <v>Rastdorf III</v>
      </c>
      <c r="C19" s="9">
        <f>VLOOKUP(A19,'Wettkampf 1'!$B$10:$D$45,3,FALSE)</f>
        <v>296.5</v>
      </c>
      <c r="D19" s="9">
        <f>VLOOKUP($A19,'2'!$B$10:$D$45,3,FALSE)</f>
        <v>298.89999999999998</v>
      </c>
      <c r="E19" s="9">
        <f>VLOOKUP($A19,'3'!$B$10:$D$45,3,FALSE)</f>
        <v>301.39999999999998</v>
      </c>
      <c r="F19" s="9">
        <f>VLOOKUP($A19,'4'!$B$10:$D$45,3,FALSE)</f>
        <v>301.39999999999998</v>
      </c>
      <c r="G19" s="9">
        <f>VLOOKUP($A19,'5'!$B$10:$D$45,3,FALSE)</f>
        <v>310.2</v>
      </c>
      <c r="H19" s="9">
        <f>VLOOKUP($A19,'6'!$B$10:$D$45,3,FALSE)</f>
        <v>301.2</v>
      </c>
      <c r="I19" s="9">
        <f>K19/J19</f>
        <v>301.59999999999997</v>
      </c>
      <c r="J19" s="9">
        <f>VLOOKUP(A19,Formelhilfe!$A$9:$H$44,8,FALSE)</f>
        <v>6</v>
      </c>
      <c r="K19" s="10">
        <f>SUM(C19:H19)</f>
        <v>1809.6</v>
      </c>
      <c r="L19" s="9">
        <f>VLOOKUP($A19,'7'!$B$10:$D$45,3,FALSE)</f>
        <v>298.60000000000002</v>
      </c>
      <c r="M19" s="9">
        <f>VLOOKUP($A19,'8'!$B$10:$D$45,3,FALSE)</f>
        <v>303.60000000000002</v>
      </c>
      <c r="N19" s="9">
        <f>VLOOKUP($A19,'9'!$B$10:$D$45,3,FALSE)</f>
        <v>299.3</v>
      </c>
      <c r="O19" s="9">
        <f>VLOOKUP($A19,'10'!$B$10:$D$45,3,FALSE)</f>
        <v>299.8</v>
      </c>
      <c r="P19" s="9">
        <f>VLOOKUP($A19,'11'!$B$10:$D$45,3,FALSE)</f>
        <v>0</v>
      </c>
      <c r="Q19" s="9">
        <f>VLOOKUP($A19,'12'!$B$10:$D$45,3,FALSE)</f>
        <v>0</v>
      </c>
      <c r="R19" s="10">
        <f>T19/S19</f>
        <v>300.32499999999999</v>
      </c>
      <c r="S19" s="9">
        <f>VLOOKUP(A19,Formelhilfe!$A$9:$O$44,15,FALSE)</f>
        <v>4</v>
      </c>
      <c r="T19" s="10">
        <f>SUM(L19:Q19)</f>
        <v>1201.3</v>
      </c>
      <c r="U19" s="10">
        <f>W19/V19</f>
        <v>301.09000000000003</v>
      </c>
      <c r="V19" s="9">
        <f>VLOOKUP(A19,Formelhilfe!$A$9:$P$44,16,FALSE)</f>
        <v>10</v>
      </c>
      <c r="W19" s="11">
        <f>SUM(C19:H19,L19:Q19)</f>
        <v>3010.9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18" customHeight="1" x14ac:dyDescent="0.4">
      <c r="A20" s="190" t="s">
        <v>120</v>
      </c>
      <c r="B20" s="97" t="str">
        <f>VLOOKUP(A20,'Wettkampf 1'!$B$10:$C$45,2,FALSE)</f>
        <v>Ostenwalde III</v>
      </c>
      <c r="C20" s="9">
        <f>VLOOKUP(A20,'Wettkampf 1'!$B$10:$D$45,3,FALSE)</f>
        <v>294</v>
      </c>
      <c r="D20" s="9">
        <f>VLOOKUP($A20,'2'!$B$10:$D$45,3,FALSE)</f>
        <v>272.3</v>
      </c>
      <c r="E20" s="9">
        <f>VLOOKUP($A20,'3'!$B$10:$D$45,3,FALSE)</f>
        <v>299.2</v>
      </c>
      <c r="F20" s="9">
        <f>VLOOKUP($A20,'4'!$B$10:$D$45,3,FALSE)</f>
        <v>293.10000000000002</v>
      </c>
      <c r="G20" s="9">
        <f>VLOOKUP($A20,'5'!$B$10:$D$45,3,FALSE)</f>
        <v>307.2</v>
      </c>
      <c r="H20" s="9">
        <f>VLOOKUP($A20,'6'!$B$10:$D$45,3,FALSE)</f>
        <v>307.89999999999998</v>
      </c>
      <c r="I20" s="9">
        <f>K20/J20</f>
        <v>295.61666666666662</v>
      </c>
      <c r="J20" s="9">
        <f>VLOOKUP(A20,Formelhilfe!$A$9:$H$44,8,FALSE)</f>
        <v>6</v>
      </c>
      <c r="K20" s="10">
        <f>SUM(C20:H20)</f>
        <v>1773.6999999999998</v>
      </c>
      <c r="L20" s="9">
        <f>VLOOKUP($A20,'7'!$B$10:$D$45,3,FALSE)</f>
        <v>313.8</v>
      </c>
      <c r="M20" s="9">
        <f>VLOOKUP($A20,'8'!$B$10:$D$45,3,FALSE)</f>
        <v>304.7</v>
      </c>
      <c r="N20" s="9">
        <f>VLOOKUP($A20,'9'!$B$10:$D$45,3,FALSE)</f>
        <v>309.7</v>
      </c>
      <c r="O20" s="9">
        <f>VLOOKUP($A20,'10'!$B$10:$D$45,3,FALSE)</f>
        <v>301.5</v>
      </c>
      <c r="P20" s="9">
        <f>VLOOKUP($A20,'11'!$B$10:$D$45,3,FALSE)</f>
        <v>0</v>
      </c>
      <c r="Q20" s="9">
        <f>VLOOKUP($A20,'12'!$B$10:$D$45,3,FALSE)</f>
        <v>0</v>
      </c>
      <c r="R20" s="10">
        <f>T20/S20</f>
        <v>307.42500000000001</v>
      </c>
      <c r="S20" s="9">
        <f>VLOOKUP(A20,Formelhilfe!$A$9:$O$44,15,FALSE)</f>
        <v>4</v>
      </c>
      <c r="T20" s="10">
        <f>SUM(L20:Q20)</f>
        <v>1229.7</v>
      </c>
      <c r="U20" s="10">
        <f>W20/V20</f>
        <v>300.33999999999997</v>
      </c>
      <c r="V20" s="9">
        <f>VLOOKUP(A20,Formelhilfe!$A$9:$P$44,16,FALSE)</f>
        <v>10</v>
      </c>
      <c r="W20" s="11">
        <f>SUM(C20:H20,L20:Q20)</f>
        <v>3003.3999999999996</v>
      </c>
    </row>
    <row r="21" spans="1:45" ht="18" customHeight="1" x14ac:dyDescent="0.4">
      <c r="A21" s="190" t="s">
        <v>119</v>
      </c>
      <c r="B21" s="97" t="str">
        <f>VLOOKUP(A21,'Wettkampf 1'!$B$10:$C$45,2,FALSE)</f>
        <v>Ostenwalde III</v>
      </c>
      <c r="C21" s="9">
        <f>VLOOKUP(A21,'Wettkampf 1'!$B$10:$D$45,3,FALSE)</f>
        <v>301.8</v>
      </c>
      <c r="D21" s="9">
        <f>VLOOKUP($A21,'2'!$B$10:$D$45,3,FALSE)</f>
        <v>294.89999999999998</v>
      </c>
      <c r="E21" s="9">
        <f>VLOOKUP($A21,'3'!$B$10:$D$45,3,FALSE)</f>
        <v>299.5</v>
      </c>
      <c r="F21" s="9">
        <f>VLOOKUP($A21,'4'!$B$10:$D$45,3,FALSE)</f>
        <v>298.3</v>
      </c>
      <c r="G21" s="9">
        <f>VLOOKUP($A21,'5'!$B$10:$D$45,3,FALSE)</f>
        <v>297.36</v>
      </c>
      <c r="H21" s="9">
        <f>VLOOKUP($A21,'6'!$B$10:$D$45,3,FALSE)</f>
        <v>301.89999999999998</v>
      </c>
      <c r="I21" s="9">
        <f>K21/J21</f>
        <v>298.96000000000004</v>
      </c>
      <c r="J21" s="9">
        <f>VLOOKUP(A21,Formelhilfe!$A$9:$H$44,8,FALSE)</f>
        <v>6</v>
      </c>
      <c r="K21" s="10">
        <f>SUM(C21:H21)</f>
        <v>1793.7600000000002</v>
      </c>
      <c r="L21" s="9">
        <f>VLOOKUP($A21,'7'!$B$10:$D$45,3,FALSE)</f>
        <v>305.3</v>
      </c>
      <c r="M21" s="9">
        <f>VLOOKUP($A21,'8'!$B$10:$D$45,3,FALSE)</f>
        <v>296.7</v>
      </c>
      <c r="N21" s="9">
        <f>VLOOKUP($A21,'9'!$B$10:$D$45,3,FALSE)</f>
        <v>291.8</v>
      </c>
      <c r="O21" s="9">
        <f>VLOOKUP($A21,'10'!$B$10:$D$45,3,FALSE)</f>
        <v>296.10000000000002</v>
      </c>
      <c r="P21" s="9">
        <f>VLOOKUP($A21,'11'!$B$10:$D$45,3,FALSE)</f>
        <v>0</v>
      </c>
      <c r="Q21" s="9">
        <f>VLOOKUP($A21,'12'!$B$10:$D$45,3,FALSE)</f>
        <v>0</v>
      </c>
      <c r="R21" s="10">
        <f>T21/S21</f>
        <v>297.47500000000002</v>
      </c>
      <c r="S21" s="9">
        <f>VLOOKUP(A21,Formelhilfe!$A$9:$O$44,15,FALSE)</f>
        <v>4</v>
      </c>
      <c r="T21" s="10">
        <f>SUM(L21:Q21)</f>
        <v>1189.9000000000001</v>
      </c>
      <c r="U21" s="10">
        <f>W21/V21</f>
        <v>298.36600000000004</v>
      </c>
      <c r="V21" s="9">
        <f>VLOOKUP(A21,Formelhilfe!$A$9:$P$44,16,FALSE)</f>
        <v>10</v>
      </c>
      <c r="W21" s="11">
        <f>SUM(C21:H21,L21:Q21)</f>
        <v>2983.6600000000003</v>
      </c>
    </row>
    <row r="22" spans="1:45" ht="18" customHeight="1" x14ac:dyDescent="0.4">
      <c r="A22" s="190" t="s">
        <v>104</v>
      </c>
      <c r="B22" s="97" t="str">
        <f>VLOOKUP(A22,'Wettkampf 1'!$B$10:$C$45,2,FALSE)</f>
        <v>Bockhorst</v>
      </c>
      <c r="C22" s="9">
        <f>VLOOKUP(A22,'Wettkampf 1'!$B$10:$D$45,3,FALSE)</f>
        <v>304.3</v>
      </c>
      <c r="D22" s="9">
        <f>VLOOKUP($A22,'2'!$B$10:$D$45,3,FALSE)</f>
        <v>288.10000000000002</v>
      </c>
      <c r="E22" s="9">
        <f>VLOOKUP($A22,'3'!$B$10:$D$45,3,FALSE)</f>
        <v>299.7</v>
      </c>
      <c r="F22" s="9">
        <f>VLOOKUP($A22,'4'!$B$10:$D$45,3,FALSE)</f>
        <v>295.5</v>
      </c>
      <c r="G22" s="9">
        <f>VLOOKUP($A22,'5'!$B$10:$D$45,3,FALSE)</f>
        <v>293.7</v>
      </c>
      <c r="H22" s="9">
        <f>VLOOKUP($A22,'6'!$B$10:$D$45,3,FALSE)</f>
        <v>293.5</v>
      </c>
      <c r="I22" s="9">
        <f>K22/J22</f>
        <v>295.8</v>
      </c>
      <c r="J22" s="9">
        <f>VLOOKUP(A22,Formelhilfe!$A$9:$H$44,8,FALSE)</f>
        <v>6</v>
      </c>
      <c r="K22" s="10">
        <f>SUM(C22:H22)</f>
        <v>1774.8000000000002</v>
      </c>
      <c r="L22" s="9">
        <f>VLOOKUP($A22,'7'!$B$10:$D$45,3,FALSE)</f>
        <v>296</v>
      </c>
      <c r="M22" s="9">
        <f>VLOOKUP($A22,'8'!$B$10:$D$45,3,FALSE)</f>
        <v>306.8</v>
      </c>
      <c r="N22" s="9">
        <f>VLOOKUP($A22,'9'!$B$10:$D$45,3,FALSE)</f>
        <v>304.3</v>
      </c>
      <c r="O22" s="9">
        <f>VLOOKUP($A22,'10'!$B$10:$D$45,3,FALSE)</f>
        <v>296.2</v>
      </c>
      <c r="P22" s="9">
        <f>VLOOKUP($A22,'11'!$B$10:$D$45,3,FALSE)</f>
        <v>0</v>
      </c>
      <c r="Q22" s="9">
        <f>VLOOKUP($A22,'12'!$B$10:$D$45,3,FALSE)</f>
        <v>0</v>
      </c>
      <c r="R22" s="10">
        <f>T22/S22</f>
        <v>300.82499999999999</v>
      </c>
      <c r="S22" s="9">
        <f>VLOOKUP(A22,Formelhilfe!$A$9:$O$44,15,FALSE)</f>
        <v>4</v>
      </c>
      <c r="T22" s="10">
        <f>SUM(L22:Q22)</f>
        <v>1203.3</v>
      </c>
      <c r="U22" s="10">
        <f>W22/V22</f>
        <v>297.81000000000006</v>
      </c>
      <c r="V22" s="9">
        <f>VLOOKUP(A22,Formelhilfe!$A$9:$P$44,16,FALSE)</f>
        <v>10</v>
      </c>
      <c r="W22" s="11">
        <f>SUM(C22:H22,L22:Q22)</f>
        <v>2978.1000000000004</v>
      </c>
    </row>
    <row r="23" spans="1:45" ht="18" customHeight="1" x14ac:dyDescent="0.4">
      <c r="A23" s="190" t="s">
        <v>102</v>
      </c>
      <c r="B23" s="97" t="str">
        <f>VLOOKUP(A23,'Wettkampf 1'!$B$10:$C$45,2,FALSE)</f>
        <v>Börger IV</v>
      </c>
      <c r="C23" s="9">
        <f>VLOOKUP(A23,'Wettkampf 1'!$B$10:$D$45,3,FALSE)</f>
        <v>302.8</v>
      </c>
      <c r="D23" s="9">
        <f>VLOOKUP($A23,'2'!$B$10:$D$45,3,FALSE)</f>
        <v>297.60000000000002</v>
      </c>
      <c r="E23" s="9">
        <f>VLOOKUP($A23,'3'!$B$10:$D$45,3,FALSE)</f>
        <v>304.3</v>
      </c>
      <c r="F23" s="9">
        <f>VLOOKUP($A23,'4'!$B$10:$D$45,3,FALSE)</f>
        <v>294.39999999999998</v>
      </c>
      <c r="G23" s="9">
        <f>VLOOKUP($A23,'5'!$B$10:$D$45,3,FALSE)</f>
        <v>296.3</v>
      </c>
      <c r="H23" s="9">
        <f>VLOOKUP($A23,'6'!$B$10:$D$45,3,FALSE)</f>
        <v>296.10000000000002</v>
      </c>
      <c r="I23" s="9">
        <f>K23/J23</f>
        <v>298.58333333333331</v>
      </c>
      <c r="J23" s="9">
        <f>VLOOKUP(A23,Formelhilfe!$A$9:$H$44,8,FALSE)</f>
        <v>6</v>
      </c>
      <c r="K23" s="10">
        <f>SUM(C23:H23)</f>
        <v>1791.5</v>
      </c>
      <c r="L23" s="9">
        <f>VLOOKUP($A23,'7'!$B$10:$D$45,3,FALSE)</f>
        <v>289.10000000000002</v>
      </c>
      <c r="M23" s="9">
        <f>VLOOKUP($A23,'8'!$B$10:$D$45,3,FALSE)</f>
        <v>299.10000000000002</v>
      </c>
      <c r="N23" s="9">
        <f>VLOOKUP($A23,'9'!$B$10:$D$45,3,FALSE)</f>
        <v>298</v>
      </c>
      <c r="O23" s="9">
        <f>VLOOKUP($A23,'10'!$B$10:$D$45,3,FALSE)</f>
        <v>297.2</v>
      </c>
      <c r="P23" s="9">
        <f>VLOOKUP($A23,'11'!$B$10:$D$45,3,FALSE)</f>
        <v>0</v>
      </c>
      <c r="Q23" s="9">
        <f>VLOOKUP($A23,'12'!$B$10:$D$45,3,FALSE)</f>
        <v>0</v>
      </c>
      <c r="R23" s="10">
        <f>T23/S23</f>
        <v>295.85000000000002</v>
      </c>
      <c r="S23" s="9">
        <f>VLOOKUP(A23,Formelhilfe!$A$9:$O$44,15,FALSE)</f>
        <v>4</v>
      </c>
      <c r="T23" s="10">
        <f>SUM(L23:Q23)</f>
        <v>1183.4000000000001</v>
      </c>
      <c r="U23" s="10">
        <f>W23/V23</f>
        <v>297.48999999999995</v>
      </c>
      <c r="V23" s="9">
        <f>VLOOKUP(A23,Formelhilfe!$A$9:$P$44,16,FALSE)</f>
        <v>10</v>
      </c>
      <c r="W23" s="11">
        <f>SUM(C23:H23,L23:Q23)</f>
        <v>2974.8999999999996</v>
      </c>
    </row>
    <row r="24" spans="1:45" ht="18" customHeight="1" x14ac:dyDescent="0.4">
      <c r="A24" s="190" t="s">
        <v>121</v>
      </c>
      <c r="B24" s="97" t="str">
        <f>VLOOKUP(A24,'Wettkampf 1'!$B$10:$C$45,2,FALSE)</f>
        <v>Ostenwalde III</v>
      </c>
      <c r="C24" s="9">
        <f>VLOOKUP(A24,'Wettkampf 1'!$B$10:$D$45,3,FALSE)</f>
        <v>280.2</v>
      </c>
      <c r="D24" s="9">
        <f>VLOOKUP($A24,'2'!$B$10:$D$45,3,FALSE)</f>
        <v>294.39999999999998</v>
      </c>
      <c r="E24" s="9">
        <f>VLOOKUP($A24,'3'!$B$10:$D$45,3,FALSE)</f>
        <v>288.60000000000002</v>
      </c>
      <c r="F24" s="9">
        <f>VLOOKUP($A24,'4'!$B$10:$D$45,3,FALSE)</f>
        <v>290</v>
      </c>
      <c r="G24" s="9">
        <f>VLOOKUP($A24,'5'!$B$10:$D$45,3,FALSE)</f>
        <v>285.39999999999998</v>
      </c>
      <c r="H24" s="9">
        <f>VLOOKUP($A24,'6'!$B$10:$D$45,3,FALSE)</f>
        <v>292.5</v>
      </c>
      <c r="I24" s="9">
        <f>K24/J24</f>
        <v>288.51666666666665</v>
      </c>
      <c r="J24" s="9">
        <f>VLOOKUP(A24,Formelhilfe!$A$9:$H$44,8,FALSE)</f>
        <v>6</v>
      </c>
      <c r="K24" s="10">
        <f>SUM(C24:H24)</f>
        <v>1731.1</v>
      </c>
      <c r="L24" s="9">
        <f>VLOOKUP($A24,'7'!$B$10:$D$45,3,FALSE)</f>
        <v>299.39999999999998</v>
      </c>
      <c r="M24" s="9">
        <f>VLOOKUP($A24,'8'!$B$10:$D$45,3,FALSE)</f>
        <v>292.2</v>
      </c>
      <c r="N24" s="9">
        <f>VLOOKUP($A24,'9'!$B$10:$D$45,3,FALSE)</f>
        <v>295.60000000000002</v>
      </c>
      <c r="O24" s="9">
        <f>VLOOKUP($A24,'10'!$B$10:$D$45,3,FALSE)</f>
        <v>299.10000000000002</v>
      </c>
      <c r="P24" s="9">
        <f>VLOOKUP($A24,'11'!$B$10:$D$45,3,FALSE)</f>
        <v>0</v>
      </c>
      <c r="Q24" s="9">
        <f>VLOOKUP($A24,'12'!$B$10:$D$45,3,FALSE)</f>
        <v>0</v>
      </c>
      <c r="R24" s="10">
        <f>T24/S24</f>
        <v>296.57499999999999</v>
      </c>
      <c r="S24" s="9">
        <f>VLOOKUP(A24,Formelhilfe!$A$9:$O$44,15,FALSE)</f>
        <v>4</v>
      </c>
      <c r="T24" s="10">
        <f>SUM(L24:Q24)</f>
        <v>1186.3</v>
      </c>
      <c r="U24" s="10">
        <f>W24/V24</f>
        <v>291.73999999999995</v>
      </c>
      <c r="V24" s="9">
        <f>VLOOKUP(A24,Formelhilfe!$A$9:$P$44,16,FALSE)</f>
        <v>10</v>
      </c>
      <c r="W24" s="11">
        <f>SUM(C24:H24,L24:Q24)</f>
        <v>2917.3999999999996</v>
      </c>
    </row>
    <row r="25" spans="1:45" ht="18" customHeight="1" x14ac:dyDescent="0.4">
      <c r="A25" s="190" t="s">
        <v>106</v>
      </c>
      <c r="B25" s="97" t="str">
        <f>VLOOKUP(A25,'Wettkampf 1'!$B$10:$C$45,2,FALSE)</f>
        <v>Bockhorst</v>
      </c>
      <c r="C25" s="9">
        <f>VLOOKUP(A25,'Wettkampf 1'!$B$10:$D$45,3,FALSE)</f>
        <v>293.89999999999998</v>
      </c>
      <c r="D25" s="9">
        <f>VLOOKUP($A25,'2'!$B$10:$D$45,3,FALSE)</f>
        <v>297.89999999999998</v>
      </c>
      <c r="E25" s="9">
        <f>VLOOKUP($A25,'3'!$B$10:$D$45,3,FALSE)</f>
        <v>275.8</v>
      </c>
      <c r="F25" s="9">
        <f>VLOOKUP($A25,'4'!$B$10:$D$45,3,FALSE)</f>
        <v>295.3</v>
      </c>
      <c r="G25" s="9">
        <f>VLOOKUP($A25,'5'!$B$10:$D$45,3,FALSE)</f>
        <v>293.3</v>
      </c>
      <c r="H25" s="9">
        <f>VLOOKUP($A25,'6'!$B$10:$D$45,3,FALSE)</f>
        <v>288.5</v>
      </c>
      <c r="I25" s="9">
        <f>K25/J25</f>
        <v>290.7833333333333</v>
      </c>
      <c r="J25" s="9">
        <f>VLOOKUP(A25,Formelhilfe!$A$9:$H$44,8,FALSE)</f>
        <v>6</v>
      </c>
      <c r="K25" s="10">
        <f>SUM(C25:H25)</f>
        <v>1744.6999999999998</v>
      </c>
      <c r="L25" s="9">
        <f>VLOOKUP($A25,'7'!$B$10:$D$45,3,FALSE)</f>
        <v>297.5</v>
      </c>
      <c r="M25" s="9">
        <f>VLOOKUP($A25,'8'!$B$10:$D$45,3,FALSE)</f>
        <v>282.8</v>
      </c>
      <c r="N25" s="9">
        <f>VLOOKUP($A25,'9'!$B$10:$D$45,3,FALSE)</f>
        <v>300.10000000000002</v>
      </c>
      <c r="O25" s="9">
        <f>VLOOKUP($A25,'10'!$B$10:$D$45,3,FALSE)</f>
        <v>286.3</v>
      </c>
      <c r="P25" s="9">
        <f>VLOOKUP($A25,'11'!$B$10:$D$45,3,FALSE)</f>
        <v>0</v>
      </c>
      <c r="Q25" s="9">
        <f>VLOOKUP($A25,'12'!$B$10:$D$45,3,FALSE)</f>
        <v>0</v>
      </c>
      <c r="R25" s="10">
        <f>T25/S25</f>
        <v>291.67500000000001</v>
      </c>
      <c r="S25" s="9">
        <f>VLOOKUP(A25,Formelhilfe!$A$9:$O$44,15,FALSE)</f>
        <v>4</v>
      </c>
      <c r="T25" s="10">
        <f>SUM(L25:Q25)</f>
        <v>1166.7</v>
      </c>
      <c r="U25" s="10">
        <f>W25/V25</f>
        <v>291.14</v>
      </c>
      <c r="V25" s="9">
        <f>VLOOKUP(A25,Formelhilfe!$A$9:$P$44,16,FALSE)</f>
        <v>10</v>
      </c>
      <c r="W25" s="11">
        <f>SUM(C25:H25,L25:Q25)</f>
        <v>2911.4</v>
      </c>
    </row>
    <row r="26" spans="1:45" ht="18" customHeight="1" x14ac:dyDescent="0.4">
      <c r="A26" s="190" t="s">
        <v>110</v>
      </c>
      <c r="B26" s="97" t="str">
        <f>VLOOKUP(A26,'Wettkampf 1'!$B$10:$C$45,2,FALSE)</f>
        <v>Neubörger III</v>
      </c>
      <c r="C26" s="9">
        <f>VLOOKUP(A26,'Wettkampf 1'!$B$10:$D$45,3,FALSE)</f>
        <v>300.3</v>
      </c>
      <c r="D26" s="9">
        <f>VLOOKUP($A26,'2'!$B$10:$D$45,3,FALSE)</f>
        <v>302.60000000000002</v>
      </c>
      <c r="E26" s="9">
        <f>VLOOKUP($A26,'3'!$B$10:$D$45,3,FALSE)</f>
        <v>0</v>
      </c>
      <c r="F26" s="9">
        <f>VLOOKUP($A26,'4'!$B$10:$D$45,3,FALSE)</f>
        <v>297.8</v>
      </c>
      <c r="G26" s="9">
        <f>VLOOKUP($A26,'5'!$B$10:$D$45,3,FALSE)</f>
        <v>298.7</v>
      </c>
      <c r="H26" s="9">
        <f>VLOOKUP($A26,'6'!$B$10:$D$45,3,FALSE)</f>
        <v>299.7</v>
      </c>
      <c r="I26" s="9">
        <f>K26/J26</f>
        <v>299.82000000000005</v>
      </c>
      <c r="J26" s="9">
        <f>VLOOKUP(A26,Formelhilfe!$A$9:$H$44,8,FALSE)</f>
        <v>5</v>
      </c>
      <c r="K26" s="10">
        <f>SUM(C26:H26)</f>
        <v>1499.1000000000001</v>
      </c>
      <c r="L26" s="9">
        <f>VLOOKUP($A26,'7'!$B$10:$D$45,3,FALSE)</f>
        <v>306</v>
      </c>
      <c r="M26" s="9">
        <f>VLOOKUP($A26,'8'!$B$10:$D$45,3,FALSE)</f>
        <v>0</v>
      </c>
      <c r="N26" s="9">
        <f>VLOOKUP($A26,'9'!$B$10:$D$45,3,FALSE)</f>
        <v>304.89999999999998</v>
      </c>
      <c r="O26" s="9">
        <f>VLOOKUP($A26,'10'!$B$10:$D$45,3,FALSE)</f>
        <v>307.2</v>
      </c>
      <c r="P26" s="9">
        <f>VLOOKUP($A26,'11'!$B$10:$D$45,3,FALSE)</f>
        <v>0</v>
      </c>
      <c r="Q26" s="9">
        <f>VLOOKUP($A26,'12'!$B$10:$D$45,3,FALSE)</f>
        <v>0</v>
      </c>
      <c r="R26" s="10">
        <f>T26/S26</f>
        <v>306.0333333333333</v>
      </c>
      <c r="S26" s="9">
        <f>VLOOKUP(A26,Formelhilfe!$A$9:$O$44,15,FALSE)</f>
        <v>3</v>
      </c>
      <c r="T26" s="10">
        <f>SUM(L26:Q26)</f>
        <v>918.09999999999991</v>
      </c>
      <c r="U26" s="10">
        <f>W26/V26</f>
        <v>302.14999999999998</v>
      </c>
      <c r="V26" s="9">
        <f>VLOOKUP(A26,Formelhilfe!$A$9:$P$44,16,FALSE)</f>
        <v>8</v>
      </c>
      <c r="W26" s="11">
        <f>SUM(C26:H26,L26:Q26)</f>
        <v>2417.1999999999998</v>
      </c>
    </row>
    <row r="27" spans="1:45" ht="18" customHeight="1" x14ac:dyDescent="0.4">
      <c r="A27" s="190" t="s">
        <v>107</v>
      </c>
      <c r="B27" s="97" t="str">
        <f>VLOOKUP(A27,'Wettkampf 1'!$B$10:$C$45,2,FALSE)</f>
        <v>Bockhorst</v>
      </c>
      <c r="C27" s="9">
        <f>VLOOKUP(A27,'Wettkampf 1'!$B$10:$D$45,3,FALSE)</f>
        <v>0</v>
      </c>
      <c r="D27" s="9">
        <f>VLOOKUP($A27,'2'!$B$10:$D$45,3,FALSE)</f>
        <v>310.89999999999998</v>
      </c>
      <c r="E27" s="9">
        <f>VLOOKUP($A27,'3'!$B$10:$D$45,3,FALSE)</f>
        <v>0</v>
      </c>
      <c r="F27" s="9">
        <f>VLOOKUP($A27,'4'!$B$10:$D$45,3,FALSE)</f>
        <v>309</v>
      </c>
      <c r="G27" s="9">
        <f>VLOOKUP($A27,'5'!$B$10:$D$45,3,FALSE)</f>
        <v>309.2</v>
      </c>
      <c r="H27" s="9">
        <f>VLOOKUP($A27,'6'!$B$10:$D$45,3,FALSE)</f>
        <v>303.60000000000002</v>
      </c>
      <c r="I27" s="9">
        <f>K27/J27</f>
        <v>308.17499999999995</v>
      </c>
      <c r="J27" s="9">
        <f>VLOOKUP(A27,Formelhilfe!$A$9:$H$44,8,FALSE)</f>
        <v>4</v>
      </c>
      <c r="K27" s="10">
        <f>SUM(C27:H27)</f>
        <v>1232.6999999999998</v>
      </c>
      <c r="L27" s="9">
        <f>VLOOKUP($A27,'7'!$B$10:$D$45,3,FALSE)</f>
        <v>307.60000000000002</v>
      </c>
      <c r="M27" s="9">
        <f>VLOOKUP($A27,'8'!$B$10:$D$45,3,FALSE)</f>
        <v>306.60000000000002</v>
      </c>
      <c r="N27" s="9">
        <f>VLOOKUP($A27,'9'!$B$10:$D$45,3,FALSE)</f>
        <v>311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T27/S27</f>
        <v>308.40000000000003</v>
      </c>
      <c r="S27" s="9">
        <f>VLOOKUP(A27,Formelhilfe!$A$9:$O$44,15,FALSE)</f>
        <v>3</v>
      </c>
      <c r="T27" s="10">
        <f>SUM(L27:Q27)</f>
        <v>925.2</v>
      </c>
      <c r="U27" s="10">
        <f>W27/V27</f>
        <v>308.27142857142854</v>
      </c>
      <c r="V27" s="9">
        <f>VLOOKUP(A27,Formelhilfe!$A$9:$P$44,16,FALSE)</f>
        <v>7</v>
      </c>
      <c r="W27" s="11">
        <f>SUM(C27:H27,L27:Q27)</f>
        <v>2157.8999999999996</v>
      </c>
    </row>
    <row r="28" spans="1:45" ht="21" x14ac:dyDescent="0.4">
      <c r="A28" s="190" t="s">
        <v>111</v>
      </c>
      <c r="B28" s="97" t="str">
        <f>VLOOKUP(A28,'Wettkampf 1'!$B$10:$C$45,2,FALSE)</f>
        <v>Neubörger III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311.60000000000002</v>
      </c>
      <c r="F28" s="9">
        <f>VLOOKUP($A28,'4'!$B$10:$D$45,3,FALSE)</f>
        <v>306.3</v>
      </c>
      <c r="G28" s="9">
        <f>VLOOKUP($A28,'5'!$B$10:$D$45,3,FALSE)</f>
        <v>0</v>
      </c>
      <c r="H28" s="9">
        <f>VLOOKUP($A28,'6'!$B$10:$D$45,3,FALSE)</f>
        <v>0</v>
      </c>
      <c r="I28" s="9">
        <f>K28/J28</f>
        <v>308.95000000000005</v>
      </c>
      <c r="J28" s="9">
        <f>VLOOKUP(A28,Formelhilfe!$A$9:$H$44,8,FALSE)</f>
        <v>2</v>
      </c>
      <c r="K28" s="10">
        <f>SUM(C28:H28)</f>
        <v>617.90000000000009</v>
      </c>
      <c r="L28" s="9">
        <f>VLOOKUP($A28,'7'!$B$10:$D$45,3,FALSE)</f>
        <v>308.10000000000002</v>
      </c>
      <c r="M28" s="9">
        <f>VLOOKUP($A28,'8'!$B$10:$D$45,3,FALSE)</f>
        <v>309.10000000000002</v>
      </c>
      <c r="N28" s="9">
        <f>VLOOKUP($A28,'9'!$B$10:$D$45,3,FALSE)</f>
        <v>312.2</v>
      </c>
      <c r="O28" s="9">
        <f>VLOOKUP($A28,'10'!$B$10:$D$45,3,FALSE)</f>
        <v>309.39999999999998</v>
      </c>
      <c r="P28" s="9">
        <f>VLOOKUP($A28,'11'!$B$10:$D$45,3,FALSE)</f>
        <v>0</v>
      </c>
      <c r="Q28" s="9">
        <f>VLOOKUP($A28,'12'!$B$10:$D$45,3,FALSE)</f>
        <v>0</v>
      </c>
      <c r="R28" s="10">
        <f>T28/S28</f>
        <v>309.70000000000005</v>
      </c>
      <c r="S28" s="9">
        <f>VLOOKUP(A28,Formelhilfe!$A$9:$O$44,15,FALSE)</f>
        <v>4</v>
      </c>
      <c r="T28" s="10">
        <f>SUM(L28:Q28)</f>
        <v>1238.8000000000002</v>
      </c>
      <c r="U28" s="10">
        <f>W28/V28</f>
        <v>309.45000000000005</v>
      </c>
      <c r="V28" s="9">
        <f>VLOOKUP(A28,Formelhilfe!$A$9:$P$44,16,FALSE)</f>
        <v>6</v>
      </c>
      <c r="W28" s="11">
        <f>SUM(C28:H28,L28:Q28)</f>
        <v>1856.7000000000003</v>
      </c>
    </row>
    <row r="29" spans="1:45" ht="21" x14ac:dyDescent="0.4">
      <c r="A29" s="190" t="s">
        <v>123</v>
      </c>
      <c r="B29" s="97" t="str">
        <f>VLOOKUP(A29,'Wettkampf 1'!$B$10:$C$45,2,FALSE)</f>
        <v>Ostenwalde III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 t="e">
        <f>K29/J29</f>
        <v>#DIV/0!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278.5</v>
      </c>
      <c r="M29" s="9">
        <f>VLOOKUP($A29,'8'!$B$10:$D$45,3,FALSE)</f>
        <v>0</v>
      </c>
      <c r="N29" s="9">
        <f>VLOOKUP($A29,'9'!$B$10:$D$45,3,FALSE)</f>
        <v>300.10000000000002</v>
      </c>
      <c r="O29" s="9">
        <f>VLOOKUP($A29,'10'!$B$10:$D$45,3,FALSE)</f>
        <v>300.39999999999998</v>
      </c>
      <c r="P29" s="9">
        <f>VLOOKUP($A29,'11'!$B$10:$D$45,3,FALSE)</f>
        <v>0</v>
      </c>
      <c r="Q29" s="9">
        <f>VLOOKUP($A29,'12'!$B$10:$D$45,3,FALSE)</f>
        <v>0</v>
      </c>
      <c r="R29" s="10">
        <f>T29/S29</f>
        <v>293</v>
      </c>
      <c r="S29" s="9">
        <f>VLOOKUP(A29,Formelhilfe!$A$9:$O$44,15,FALSE)</f>
        <v>3</v>
      </c>
      <c r="T29" s="10">
        <f>SUM(L29:Q29)</f>
        <v>879</v>
      </c>
      <c r="U29" s="10">
        <f>W29/V29</f>
        <v>293</v>
      </c>
      <c r="V29" s="9">
        <f>VLOOKUP(A29,Formelhilfe!$A$9:$P$44,16,FALSE)</f>
        <v>3</v>
      </c>
      <c r="W29" s="11">
        <f>SUM(C29:H29,L29:Q29)</f>
        <v>879</v>
      </c>
    </row>
    <row r="30" spans="1:45" ht="21" x14ac:dyDescent="0.4">
      <c r="A30" s="190" t="s">
        <v>55</v>
      </c>
      <c r="B30" s="97" t="str">
        <f>VLOOKUP(A30,'Wettkampf 1'!$B$10:$C$45,2,FALSE)</f>
        <v>Rastdorf III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 t="e">
        <f>K30/J30</f>
        <v>#DIV/0!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 t="e">
        <f>T30/S30</f>
        <v>#DIV/0!</v>
      </c>
      <c r="S30" s="9">
        <f>VLOOKUP(A30,Formelhilfe!$A$9:$O$44,15,FALSE)</f>
        <v>0</v>
      </c>
      <c r="T30" s="10">
        <f>SUM(L30:Q30)</f>
        <v>0</v>
      </c>
      <c r="U30" s="10" t="e">
        <f>W30/V30</f>
        <v>#DIV/0!</v>
      </c>
      <c r="V30" s="9">
        <f>VLOOKUP(A30,Formelhilfe!$A$9:$P$44,16,FALSE)</f>
        <v>0</v>
      </c>
      <c r="W30" s="11">
        <f>SUM(C30:H30,L30:Q30)</f>
        <v>0</v>
      </c>
    </row>
    <row r="31" spans="1:45" ht="21" x14ac:dyDescent="0.4">
      <c r="A31" s="190" t="s">
        <v>56</v>
      </c>
      <c r="B31" s="97" t="str">
        <f>VLOOKUP(A31,'Wettkampf 1'!$B$10:$C$45,2,FALSE)</f>
        <v>Börger IV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 t="e">
        <f>K31/J31</f>
        <v>#DIV/0!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 t="e">
        <f>T31/S31</f>
        <v>#DIV/0!</v>
      </c>
      <c r="S31" s="9">
        <f>VLOOKUP(A31,Formelhilfe!$A$9:$O$44,15,FALSE)</f>
        <v>0</v>
      </c>
      <c r="T31" s="10">
        <f>SUM(L31:Q31)</f>
        <v>0</v>
      </c>
      <c r="U31" s="10" t="e">
        <f>W31/V31</f>
        <v>#DIV/0!</v>
      </c>
      <c r="V31" s="9">
        <f>VLOOKUP(A31,Formelhilfe!$A$9:$P$44,16,FALSE)</f>
        <v>0</v>
      </c>
      <c r="W31" s="11">
        <f>SUM(C31:H31,L31:Q31)</f>
        <v>0</v>
      </c>
    </row>
    <row r="32" spans="1:45" ht="21" x14ac:dyDescent="0.4">
      <c r="A32" s="190" t="s">
        <v>57</v>
      </c>
      <c r="B32" s="97" t="str">
        <f>VLOOKUP(A32,'Wettkampf 1'!$B$10:$C$45,2,FALSE)</f>
        <v>Bockhorst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 t="e">
        <f>K32/J32</f>
        <v>#DIV/0!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 t="e">
        <f>T32/S32</f>
        <v>#DIV/0!</v>
      </c>
      <c r="S32" s="9">
        <f>VLOOKUP(A32,Formelhilfe!$A$9:$O$44,15,FALSE)</f>
        <v>0</v>
      </c>
      <c r="T32" s="10">
        <f>SUM(L32:Q32)</f>
        <v>0</v>
      </c>
      <c r="U32" s="10" t="e">
        <f>W32/V32</f>
        <v>#DIV/0!</v>
      </c>
      <c r="V32" s="9">
        <f>VLOOKUP(A32,Formelhilfe!$A$9:$P$44,16,FALSE)</f>
        <v>0</v>
      </c>
      <c r="W32" s="11">
        <f>SUM(C32:H32,L32:Q32)</f>
        <v>0</v>
      </c>
    </row>
    <row r="33" spans="1:23" ht="21" x14ac:dyDescent="0.4">
      <c r="A33" s="190" t="s">
        <v>112</v>
      </c>
      <c r="B33" s="97" t="str">
        <f>VLOOKUP(A33,'Wettkampf 1'!$B$10:$C$45,2,FALSE)</f>
        <v>Neubörger III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 t="e">
        <f>K33/J33</f>
        <v>#DIV/0!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 t="e">
        <f>T33/S33</f>
        <v>#DIV/0!</v>
      </c>
      <c r="S33" s="9">
        <f>VLOOKUP(A33,Formelhilfe!$A$9:$O$44,15,FALSE)</f>
        <v>0</v>
      </c>
      <c r="T33" s="10">
        <f>SUM(L33:Q33)</f>
        <v>0</v>
      </c>
      <c r="U33" s="10" t="e">
        <f>W33/V33</f>
        <v>#DIV/0!</v>
      </c>
      <c r="V33" s="9">
        <f>VLOOKUP(A33,Formelhilfe!$A$9:$P$44,16,FALSE)</f>
        <v>0</v>
      </c>
      <c r="W33" s="11">
        <f>SUM(C33:H33,L33:Q33)</f>
        <v>0</v>
      </c>
    </row>
    <row r="34" spans="1:23" ht="21" x14ac:dyDescent="0.4">
      <c r="A34" s="190" t="s">
        <v>113</v>
      </c>
      <c r="B34" s="97" t="str">
        <f>VLOOKUP(A34,'Wettkampf 1'!$B$10:$C$45,2,FALSE)</f>
        <v>Neubörger III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 t="e">
        <f>K34/J34</f>
        <v>#DIV/0!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 t="e">
        <f>T34/S34</f>
        <v>#DIV/0!</v>
      </c>
      <c r="S34" s="9">
        <f>VLOOKUP(A34,Formelhilfe!$A$9:$O$44,15,FALSE)</f>
        <v>0</v>
      </c>
      <c r="T34" s="10">
        <f>SUM(L34:Q34)</f>
        <v>0</v>
      </c>
      <c r="U34" s="10" t="e">
        <f>W34/V34</f>
        <v>#DIV/0!</v>
      </c>
      <c r="V34" s="9">
        <f>VLOOKUP(A34,Formelhilfe!$A$9:$P$44,16,FALSE)</f>
        <v>0</v>
      </c>
      <c r="W34" s="11">
        <f>SUM(C34:H34,L34:Q34)</f>
        <v>0</v>
      </c>
    </row>
    <row r="35" spans="1:23" ht="21" x14ac:dyDescent="0.4">
      <c r="A35" s="190" t="s">
        <v>58</v>
      </c>
      <c r="B35" s="97" t="str">
        <f>VLOOKUP(A35,'Wettkampf 1'!$B$10:$C$45,2,FALSE)</f>
        <v>Spahnharrenst. III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 t="e">
        <f>K35/J35</f>
        <v>#DIV/0!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 t="e">
        <f>T35/S35</f>
        <v>#DIV/0!</v>
      </c>
      <c r="S35" s="9">
        <f>VLOOKUP(A35,Formelhilfe!$A$9:$O$44,15,FALSE)</f>
        <v>0</v>
      </c>
      <c r="T35" s="10">
        <f>SUM(L35:Q35)</f>
        <v>0</v>
      </c>
      <c r="U35" s="10" t="e">
        <f>W35/V35</f>
        <v>#DIV/0!</v>
      </c>
      <c r="V35" s="9">
        <f>VLOOKUP(A35,Formelhilfe!$A$9:$P$44,16,FALSE)</f>
        <v>0</v>
      </c>
      <c r="W35" s="11">
        <f>SUM(C35:H35,L35:Q35)</f>
        <v>0</v>
      </c>
    </row>
    <row r="36" spans="1:23" ht="21" x14ac:dyDescent="0.4">
      <c r="A36" s="190" t="s">
        <v>122</v>
      </c>
      <c r="B36" s="97" t="str">
        <f>VLOOKUP(A36,'Wettkampf 1'!$B$10:$C$45,2,FALSE)</f>
        <v>Ostenwalde III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 t="e">
        <f>K36/J36</f>
        <v>#DIV/0!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 t="e">
        <f>T36/S36</f>
        <v>#DIV/0!</v>
      </c>
      <c r="S36" s="9">
        <f>VLOOKUP(A36,Formelhilfe!$A$9:$O$44,15,FALSE)</f>
        <v>0</v>
      </c>
      <c r="T36" s="10">
        <f>SUM(L36:Q36)</f>
        <v>0</v>
      </c>
      <c r="U36" s="10" t="e">
        <f>W36/V36</f>
        <v>#DIV/0!</v>
      </c>
      <c r="V36" s="9">
        <f>VLOOKUP(A36,Formelhilfe!$A$9:$P$44,16,FALSE)</f>
        <v>0</v>
      </c>
      <c r="W36" s="11">
        <f>SUM(C36:H36,L36:Q36)</f>
        <v>0</v>
      </c>
    </row>
    <row r="37" spans="1:23" ht="21" x14ac:dyDescent="0.4">
      <c r="A37" s="190" t="s">
        <v>124</v>
      </c>
      <c r="B37" s="97" t="str">
        <f>VLOOKUP(A37,'Wettkampf 1'!$B$10:$C$45,2,FALSE)</f>
        <v>Ostenwalde III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 t="e">
        <f>K37/J37</f>
        <v>#DIV/0!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 t="e">
        <f>T37/S37</f>
        <v>#DIV/0!</v>
      </c>
      <c r="S37" s="9">
        <f>VLOOKUP(A37,Formelhilfe!$A$9:$O$44,15,FALSE)</f>
        <v>0</v>
      </c>
      <c r="T37" s="10">
        <f>SUM(L37:Q37)</f>
        <v>0</v>
      </c>
      <c r="U37" s="10" t="e">
        <f>W37/V37</f>
        <v>#DIV/0!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4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26</v>
      </c>
    </row>
    <row r="2" spans="1:21" x14ac:dyDescent="0.3">
      <c r="A2" s="13" t="str">
        <f>'Wettkampf 1'!B2</f>
        <v>Rastdorf III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 t="shared" ref="H2:H7" si="0">B2+C2+D2+E2+F2+G2</f>
        <v>6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0</v>
      </c>
      <c r="N2" s="13">
        <f>IF('12'!$D2&gt;0,1,0)</f>
        <v>0</v>
      </c>
      <c r="O2" s="13">
        <f t="shared" ref="O2:O7" si="1">I2+J2+K2+L2+M2+N2</f>
        <v>4</v>
      </c>
      <c r="P2" s="13">
        <f t="shared" ref="P2:P7" si="2">O2+H2</f>
        <v>10</v>
      </c>
      <c r="S2" s="13" t="s">
        <v>17</v>
      </c>
      <c r="T2" s="13" t="s">
        <v>13</v>
      </c>
      <c r="U2" s="13" t="s">
        <v>27</v>
      </c>
    </row>
    <row r="3" spans="1:21" x14ac:dyDescent="0.3">
      <c r="A3" s="13" t="str">
        <f>'Wettkampf 1'!B3</f>
        <v>Börger IV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si="0"/>
        <v>6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0</v>
      </c>
      <c r="N3" s="13">
        <f>IF('12'!$D3&gt;0,1,0)</f>
        <v>0</v>
      </c>
      <c r="O3" s="13">
        <f t="shared" si="1"/>
        <v>4</v>
      </c>
      <c r="P3" s="13">
        <f t="shared" si="2"/>
        <v>10</v>
      </c>
      <c r="S3" s="13" t="s">
        <v>18</v>
      </c>
      <c r="T3" s="13" t="s">
        <v>25</v>
      </c>
      <c r="U3" s="13" t="s">
        <v>28</v>
      </c>
    </row>
    <row r="4" spans="1:21" x14ac:dyDescent="0.3">
      <c r="A4" s="13" t="str">
        <f>'Wettkampf 1'!B4</f>
        <v>Bockhorst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0</v>
      </c>
      <c r="N4" s="13">
        <f>IF('12'!$D4&gt;0,1,0)</f>
        <v>0</v>
      </c>
      <c r="O4" s="13">
        <f t="shared" si="1"/>
        <v>4</v>
      </c>
      <c r="P4" s="13">
        <f t="shared" si="2"/>
        <v>10</v>
      </c>
      <c r="S4" s="13" t="s">
        <v>19</v>
      </c>
      <c r="T4" s="13" t="s">
        <v>15</v>
      </c>
      <c r="U4" s="13" t="s">
        <v>29</v>
      </c>
    </row>
    <row r="5" spans="1:21" x14ac:dyDescent="0.3">
      <c r="A5" s="13" t="str">
        <f>'Wettkampf 1'!B5</f>
        <v>Neubörger III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0</v>
      </c>
      <c r="N5" s="13">
        <f>IF('12'!$D5&gt;0,1,0)</f>
        <v>0</v>
      </c>
      <c r="O5" s="13">
        <f t="shared" si="1"/>
        <v>4</v>
      </c>
      <c r="P5" s="13">
        <f t="shared" si="2"/>
        <v>10</v>
      </c>
      <c r="S5" s="13" t="s">
        <v>20</v>
      </c>
      <c r="T5" s="13" t="s">
        <v>52</v>
      </c>
      <c r="U5" s="13" t="s">
        <v>31</v>
      </c>
    </row>
    <row r="6" spans="1:21" x14ac:dyDescent="0.3">
      <c r="A6" s="13" t="str">
        <f>'Wettkampf 1'!B6</f>
        <v>Spahnharrenst. III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1</v>
      </c>
      <c r="M6" s="13">
        <f>IF('11'!$D6&gt;0,1,0)</f>
        <v>0</v>
      </c>
      <c r="N6" s="13">
        <f>IF('12'!$D6&gt;0,1,0)</f>
        <v>0</v>
      </c>
      <c r="O6" s="13">
        <f t="shared" si="1"/>
        <v>4</v>
      </c>
      <c r="P6" s="13">
        <f t="shared" si="2"/>
        <v>10</v>
      </c>
      <c r="S6" s="13" t="s">
        <v>21</v>
      </c>
    </row>
    <row r="7" spans="1:21" x14ac:dyDescent="0.3">
      <c r="A7" s="13" t="str">
        <f>'Wettkampf 1'!B7</f>
        <v>Ostenwalde III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1</v>
      </c>
      <c r="J7" s="13">
        <f>IF('8'!$D7&gt;0,1,0)</f>
        <v>1</v>
      </c>
      <c r="K7" s="13">
        <f>IF('9'!$D7&gt;0,1,0)</f>
        <v>1</v>
      </c>
      <c r="L7" s="13">
        <f>IF('10'!$D7&gt;0,1,0)</f>
        <v>1</v>
      </c>
      <c r="M7" s="13">
        <f>IF('11'!$D7&gt;0,1,0)</f>
        <v>0</v>
      </c>
      <c r="N7" s="13">
        <f>IF('12'!$D7&gt;0,1,0)</f>
        <v>0</v>
      </c>
      <c r="O7" s="13">
        <f t="shared" si="1"/>
        <v>4</v>
      </c>
      <c r="P7" s="13">
        <f t="shared" si="2"/>
        <v>10</v>
      </c>
      <c r="S7" s="13" t="s">
        <v>22</v>
      </c>
    </row>
    <row r="8" spans="1:21" x14ac:dyDescent="0.3">
      <c r="S8" s="13" t="s">
        <v>23</v>
      </c>
    </row>
    <row r="9" spans="1:21" ht="15.6" x14ac:dyDescent="0.3">
      <c r="A9" s="190" t="s">
        <v>93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>B9+C9+D9+E9+F9+G9</f>
        <v>6</v>
      </c>
      <c r="I9" s="13">
        <f>IF('7'!$D10&gt;0,1,0)</f>
        <v>1</v>
      </c>
      <c r="J9" s="13">
        <f>IF('8'!$D10&gt;0,1,0)</f>
        <v>1</v>
      </c>
      <c r="K9" s="13">
        <f>IF('9'!$D10&gt;0,1,0)</f>
        <v>1</v>
      </c>
      <c r="L9" s="13">
        <f>IF('10'!$D10&gt;0,1,0)</f>
        <v>1</v>
      </c>
      <c r="M9" s="13">
        <f>IF('11'!$D10&gt;0,1,0)</f>
        <v>0</v>
      </c>
      <c r="N9" s="13">
        <f>IF('12'!$D10&gt;0,1,0)</f>
        <v>0</v>
      </c>
      <c r="O9" s="13">
        <f>I9+J9+K9+L9+M9+N9</f>
        <v>4</v>
      </c>
      <c r="P9" s="13">
        <f>O9+H9</f>
        <v>10</v>
      </c>
      <c r="S9" s="13" t="s">
        <v>24</v>
      </c>
    </row>
    <row r="10" spans="1:21" ht="15.6" x14ac:dyDescent="0.3">
      <c r="A10" s="190" t="s">
        <v>94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ref="H10:H38" si="3">B10+C10+D10+E10+F10+G10</f>
        <v>6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1</v>
      </c>
      <c r="M10" s="13">
        <f>IF('11'!$D11&gt;0,1,0)</f>
        <v>0</v>
      </c>
      <c r="N10" s="13">
        <f>IF('12'!$D11&gt;0,1,0)</f>
        <v>0</v>
      </c>
      <c r="O10" s="13">
        <f t="shared" ref="O10:O38" si="4">I10+J10+K10+L10+M10+N10</f>
        <v>4</v>
      </c>
      <c r="P10" s="13">
        <f t="shared" ref="P10:P38" si="5">O10+H10</f>
        <v>10</v>
      </c>
      <c r="S10" s="13" t="s">
        <v>30</v>
      </c>
    </row>
    <row r="11" spans="1:21" ht="15.6" x14ac:dyDescent="0.3">
      <c r="A11" s="190" t="s">
        <v>95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3"/>
        <v>6</v>
      </c>
      <c r="I11" s="13">
        <f>IF('7'!$D12&gt;0,1,0)</f>
        <v>1</v>
      </c>
      <c r="J11" s="13">
        <f>IF('8'!$D12&gt;0,1,0)</f>
        <v>1</v>
      </c>
      <c r="K11" s="13">
        <f>IF('9'!$D12&gt;0,1,0)</f>
        <v>1</v>
      </c>
      <c r="L11" s="13">
        <f>IF('10'!$D12&gt;0,1,0)</f>
        <v>1</v>
      </c>
      <c r="M11" s="13">
        <f>IF('11'!$D12&gt;0,1,0)</f>
        <v>0</v>
      </c>
      <c r="N11" s="13">
        <f>IF('12'!$D12&gt;0,1,0)</f>
        <v>0</v>
      </c>
      <c r="O11" s="13">
        <f t="shared" si="4"/>
        <v>4</v>
      </c>
      <c r="P11" s="13">
        <f t="shared" si="5"/>
        <v>10</v>
      </c>
    </row>
    <row r="12" spans="1:21" ht="15.6" x14ac:dyDescent="0.3">
      <c r="A12" s="190" t="s">
        <v>96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3"/>
        <v>6</v>
      </c>
      <c r="I12" s="13">
        <f>IF('7'!$D13&gt;0,1,0)</f>
        <v>1</v>
      </c>
      <c r="J12" s="13">
        <f>IF('8'!$D13&gt;0,1,0)</f>
        <v>1</v>
      </c>
      <c r="K12" s="13">
        <f>IF('9'!$D13&gt;0,1,0)</f>
        <v>1</v>
      </c>
      <c r="L12" s="13">
        <f>IF('10'!$D13&gt;0,1,0)</f>
        <v>1</v>
      </c>
      <c r="M12" s="13">
        <f>IF('11'!$D13&gt;0,1,0)</f>
        <v>0</v>
      </c>
      <c r="N12" s="13">
        <f>IF('12'!$D13&gt;0,1,0)</f>
        <v>0</v>
      </c>
      <c r="O12" s="13">
        <f t="shared" si="4"/>
        <v>4</v>
      </c>
      <c r="P12" s="13">
        <f t="shared" si="5"/>
        <v>10</v>
      </c>
    </row>
    <row r="13" spans="1:21" ht="15.6" x14ac:dyDescent="0.3">
      <c r="A13" s="190" t="s">
        <v>97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1</v>
      </c>
      <c r="H13" s="13">
        <f t="shared" si="3"/>
        <v>6</v>
      </c>
      <c r="I13" s="13">
        <f>IF('7'!$D14&gt;0,1,0)</f>
        <v>1</v>
      </c>
      <c r="J13" s="13">
        <f>IF('8'!$D14&gt;0,1,0)</f>
        <v>1</v>
      </c>
      <c r="K13" s="13">
        <f>IF('9'!$D14&gt;0,1,0)</f>
        <v>1</v>
      </c>
      <c r="L13" s="13">
        <f>IF('10'!$D14&gt;0,1,0)</f>
        <v>1</v>
      </c>
      <c r="M13" s="13">
        <f>IF('11'!$D14&gt;0,1,0)</f>
        <v>0</v>
      </c>
      <c r="N13" s="13">
        <f>IF('12'!$D14&gt;0,1,0)</f>
        <v>0</v>
      </c>
      <c r="O13" s="13">
        <f t="shared" si="4"/>
        <v>4</v>
      </c>
      <c r="P13" s="13">
        <f t="shared" si="5"/>
        <v>10</v>
      </c>
    </row>
    <row r="14" spans="1:21" ht="15.6" x14ac:dyDescent="0.3">
      <c r="A14" s="190" t="s">
        <v>55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3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4"/>
        <v>0</v>
      </c>
      <c r="P14" s="13">
        <f t="shared" si="5"/>
        <v>0</v>
      </c>
    </row>
    <row r="15" spans="1:21" ht="15.6" x14ac:dyDescent="0.3">
      <c r="A15" s="190" t="s">
        <v>98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3"/>
        <v>6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1</v>
      </c>
      <c r="M15" s="13">
        <f>IF('11'!$D16&gt;0,1,0)</f>
        <v>0</v>
      </c>
      <c r="N15" s="13">
        <f>IF('12'!$D16&gt;0,1,0)</f>
        <v>0</v>
      </c>
      <c r="O15" s="13">
        <f t="shared" si="4"/>
        <v>4</v>
      </c>
      <c r="P15" s="13">
        <f t="shared" si="5"/>
        <v>10</v>
      </c>
    </row>
    <row r="16" spans="1:21" ht="15.6" x14ac:dyDescent="0.3">
      <c r="A16" s="190" t="s">
        <v>99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3"/>
        <v>6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1</v>
      </c>
      <c r="M16" s="13">
        <f>IF('11'!$D17&gt;0,1,0)</f>
        <v>0</v>
      </c>
      <c r="N16" s="13">
        <f>IF('12'!$D17&gt;0,1,0)</f>
        <v>0</v>
      </c>
      <c r="O16" s="13">
        <f t="shared" si="4"/>
        <v>4</v>
      </c>
      <c r="P16" s="13">
        <f t="shared" si="5"/>
        <v>10</v>
      </c>
    </row>
    <row r="17" spans="1:16" ht="15.6" x14ac:dyDescent="0.3">
      <c r="A17" s="190" t="s">
        <v>100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3"/>
        <v>6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1</v>
      </c>
      <c r="M17" s="13">
        <f>IF('11'!$D18&gt;0,1,0)</f>
        <v>0</v>
      </c>
      <c r="N17" s="13">
        <f>IF('12'!$D18&gt;0,1,0)</f>
        <v>0</v>
      </c>
      <c r="O17" s="13">
        <f t="shared" si="4"/>
        <v>4</v>
      </c>
      <c r="P17" s="13">
        <f t="shared" si="5"/>
        <v>10</v>
      </c>
    </row>
    <row r="18" spans="1:16" ht="15.6" x14ac:dyDescent="0.3">
      <c r="A18" s="190" t="s">
        <v>101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3"/>
        <v>6</v>
      </c>
      <c r="I18" s="13">
        <f>IF('7'!$D19&gt;0,1,0)</f>
        <v>1</v>
      </c>
      <c r="J18" s="13">
        <f>IF('8'!$D19&gt;0,1,0)</f>
        <v>1</v>
      </c>
      <c r="K18" s="13">
        <f>IF('9'!$D19&gt;0,1,0)</f>
        <v>1</v>
      </c>
      <c r="L18" s="13">
        <f>IF('10'!$D19&gt;0,1,0)</f>
        <v>1</v>
      </c>
      <c r="M18" s="13">
        <f>IF('11'!$D19&gt;0,1,0)</f>
        <v>0</v>
      </c>
      <c r="N18" s="13">
        <f>IF('12'!$D19&gt;0,1,0)</f>
        <v>0</v>
      </c>
      <c r="O18" s="13">
        <f t="shared" si="4"/>
        <v>4</v>
      </c>
      <c r="P18" s="13">
        <f t="shared" si="5"/>
        <v>10</v>
      </c>
    </row>
    <row r="19" spans="1:16" ht="15.6" x14ac:dyDescent="0.3">
      <c r="A19" s="190" t="s">
        <v>102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1</v>
      </c>
      <c r="H19" s="13">
        <f t="shared" si="3"/>
        <v>6</v>
      </c>
      <c r="I19" s="13">
        <f>IF('7'!$D20&gt;0,1,0)</f>
        <v>1</v>
      </c>
      <c r="J19" s="13">
        <f>IF('8'!$D20&gt;0,1,0)</f>
        <v>1</v>
      </c>
      <c r="K19" s="13">
        <f>IF('9'!$D20&gt;0,1,0)</f>
        <v>1</v>
      </c>
      <c r="L19" s="13">
        <f>IF('10'!$D20&gt;0,1,0)</f>
        <v>1</v>
      </c>
      <c r="M19" s="13">
        <f>IF('11'!$D20&gt;0,1,0)</f>
        <v>0</v>
      </c>
      <c r="N19" s="13">
        <f>IF('12'!$D20&gt;0,1,0)</f>
        <v>0</v>
      </c>
      <c r="O19" s="13">
        <f t="shared" si="4"/>
        <v>4</v>
      </c>
      <c r="P19" s="13">
        <f t="shared" si="5"/>
        <v>10</v>
      </c>
    </row>
    <row r="20" spans="1:16" ht="15.6" x14ac:dyDescent="0.3">
      <c r="A20" s="190" t="s">
        <v>56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3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4"/>
        <v>0</v>
      </c>
      <c r="P20" s="13">
        <f t="shared" si="5"/>
        <v>0</v>
      </c>
    </row>
    <row r="21" spans="1:16" ht="15.6" x14ac:dyDescent="0.3">
      <c r="A21" s="190" t="s">
        <v>103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3"/>
        <v>6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1</v>
      </c>
      <c r="M21" s="13">
        <f>IF('11'!$D22&gt;0,1,0)</f>
        <v>0</v>
      </c>
      <c r="N21" s="13">
        <f>IF('12'!$D22&gt;0,1,0)</f>
        <v>0</v>
      </c>
      <c r="O21" s="13">
        <f t="shared" si="4"/>
        <v>4</v>
      </c>
      <c r="P21" s="13">
        <f t="shared" si="5"/>
        <v>10</v>
      </c>
    </row>
    <row r="22" spans="1:16" ht="15.6" x14ac:dyDescent="0.3">
      <c r="A22" s="190" t="s">
        <v>104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3"/>
        <v>6</v>
      </c>
      <c r="I22" s="13">
        <f>IF('7'!$D23&gt;0,1,0)</f>
        <v>1</v>
      </c>
      <c r="J22" s="13">
        <f>IF('8'!$D23&gt;0,1,0)</f>
        <v>1</v>
      </c>
      <c r="K22" s="13">
        <f>IF('9'!$D23&gt;0,1,0)</f>
        <v>1</v>
      </c>
      <c r="L22" s="13">
        <f>IF('10'!$D23&gt;0,1,0)</f>
        <v>1</v>
      </c>
      <c r="M22" s="13">
        <f>IF('11'!$D23&gt;0,1,0)</f>
        <v>0</v>
      </c>
      <c r="N22" s="13">
        <f>IF('12'!$D23&gt;0,1,0)</f>
        <v>0</v>
      </c>
      <c r="O22" s="13">
        <f t="shared" si="4"/>
        <v>4</v>
      </c>
      <c r="P22" s="13">
        <f t="shared" si="5"/>
        <v>10</v>
      </c>
    </row>
    <row r="23" spans="1:16" ht="15.6" x14ac:dyDescent="0.3">
      <c r="A23" s="190" t="s">
        <v>105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3"/>
        <v>6</v>
      </c>
      <c r="I23" s="13">
        <f>IF('7'!$D24&gt;0,1,0)</f>
        <v>1</v>
      </c>
      <c r="J23" s="13">
        <f>IF('8'!$D24&gt;0,1,0)</f>
        <v>1</v>
      </c>
      <c r="K23" s="13">
        <f>IF('9'!$D24&gt;0,1,0)</f>
        <v>1</v>
      </c>
      <c r="L23" s="13">
        <f>IF('10'!$D24&gt;0,1,0)</f>
        <v>1</v>
      </c>
      <c r="M23" s="13">
        <f>IF('11'!$D24&gt;0,1,0)</f>
        <v>0</v>
      </c>
      <c r="N23" s="13">
        <f>IF('12'!$D24&gt;0,1,0)</f>
        <v>0</v>
      </c>
      <c r="O23" s="13">
        <f t="shared" si="4"/>
        <v>4</v>
      </c>
      <c r="P23" s="13">
        <f t="shared" si="5"/>
        <v>10</v>
      </c>
    </row>
    <row r="24" spans="1:16" ht="15.6" x14ac:dyDescent="0.3">
      <c r="A24" s="190" t="s">
        <v>106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3"/>
        <v>6</v>
      </c>
      <c r="I24" s="13">
        <f>IF('7'!$D25&gt;0,1,0)</f>
        <v>1</v>
      </c>
      <c r="J24" s="13">
        <f>IF('8'!$D25&gt;0,1,0)</f>
        <v>1</v>
      </c>
      <c r="K24" s="13">
        <f>IF('9'!$D25&gt;0,1,0)</f>
        <v>1</v>
      </c>
      <c r="L24" s="13">
        <f>IF('10'!$D25&gt;0,1,0)</f>
        <v>1</v>
      </c>
      <c r="M24" s="13">
        <f>IF('11'!$D25&gt;0,1,0)</f>
        <v>0</v>
      </c>
      <c r="N24" s="13">
        <f>IF('12'!$D25&gt;0,1,0)</f>
        <v>0</v>
      </c>
      <c r="O24" s="13">
        <f t="shared" si="4"/>
        <v>4</v>
      </c>
      <c r="P24" s="13">
        <f t="shared" si="5"/>
        <v>10</v>
      </c>
    </row>
    <row r="25" spans="1:16" ht="15.6" x14ac:dyDescent="0.3">
      <c r="A25" s="190" t="s">
        <v>107</v>
      </c>
      <c r="B25" s="13">
        <f>IF('Wettkampf 1'!D26&gt;0,1,0)</f>
        <v>0</v>
      </c>
      <c r="C25" s="13">
        <f>IF('2'!$D26&gt;0,1,0)</f>
        <v>1</v>
      </c>
      <c r="D25" s="13">
        <f>IF('3'!$D26&gt;0,1,0)</f>
        <v>0</v>
      </c>
      <c r="E25" s="13">
        <f>IF('4'!$D26&gt;0,1,0)</f>
        <v>1</v>
      </c>
      <c r="F25" s="13">
        <f>IF('5'!$D26&gt;0,1,0)</f>
        <v>1</v>
      </c>
      <c r="G25" s="13">
        <f>IF('6'!$D26&gt;0,1,0)</f>
        <v>1</v>
      </c>
      <c r="H25" s="13">
        <f t="shared" si="3"/>
        <v>4</v>
      </c>
      <c r="I25" s="13">
        <f>IF('7'!$D26&gt;0,1,0)</f>
        <v>1</v>
      </c>
      <c r="J25" s="13">
        <f>IF('8'!$D26&gt;0,1,0)</f>
        <v>1</v>
      </c>
      <c r="K25" s="13">
        <f>IF('9'!$D26&gt;0,1,0)</f>
        <v>1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4"/>
        <v>3</v>
      </c>
      <c r="P25" s="13">
        <f t="shared" si="5"/>
        <v>7</v>
      </c>
    </row>
    <row r="26" spans="1:16" ht="15.6" x14ac:dyDescent="0.3">
      <c r="A26" s="190" t="s">
        <v>57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3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4"/>
        <v>0</v>
      </c>
      <c r="P26" s="13">
        <f t="shared" si="5"/>
        <v>0</v>
      </c>
    </row>
    <row r="27" spans="1:16" ht="15.6" x14ac:dyDescent="0.3">
      <c r="A27" s="190" t="s">
        <v>108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3"/>
        <v>6</v>
      </c>
      <c r="I27" s="13">
        <f>IF('7'!$D28&gt;0,1,0)</f>
        <v>1</v>
      </c>
      <c r="J27" s="13">
        <f>IF('8'!$D28&gt;0,1,0)</f>
        <v>1</v>
      </c>
      <c r="K27" s="13">
        <f>IF('9'!$D28&gt;0,1,0)</f>
        <v>1</v>
      </c>
      <c r="L27" s="13">
        <f>IF('10'!$D28&gt;0,1,0)</f>
        <v>1</v>
      </c>
      <c r="M27" s="13">
        <f>IF('11'!$D28&gt;0,1,0)</f>
        <v>0</v>
      </c>
      <c r="N27" s="13">
        <f>IF('12'!$D28&gt;0,1,0)</f>
        <v>0</v>
      </c>
      <c r="O27" s="13">
        <f t="shared" si="4"/>
        <v>4</v>
      </c>
      <c r="P27" s="13">
        <f t="shared" si="5"/>
        <v>10</v>
      </c>
    </row>
    <row r="28" spans="1:16" ht="15.6" x14ac:dyDescent="0.3">
      <c r="A28" s="190" t="s">
        <v>109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3"/>
        <v>6</v>
      </c>
      <c r="I28" s="13">
        <f>IF('7'!$D29&gt;0,1,0)</f>
        <v>1</v>
      </c>
      <c r="J28" s="13">
        <f>IF('8'!$D29&gt;0,1,0)</f>
        <v>1</v>
      </c>
      <c r="K28" s="13">
        <f>IF('9'!$D29&gt;0,1,0)</f>
        <v>1</v>
      </c>
      <c r="L28" s="13">
        <f>IF('10'!$D29&gt;0,1,0)</f>
        <v>1</v>
      </c>
      <c r="M28" s="13">
        <f>IF('11'!$D29&gt;0,1,0)</f>
        <v>0</v>
      </c>
      <c r="N28" s="13">
        <f>IF('12'!$D29&gt;0,1,0)</f>
        <v>0</v>
      </c>
      <c r="O28" s="13">
        <f t="shared" si="4"/>
        <v>4</v>
      </c>
      <c r="P28" s="13">
        <f t="shared" si="5"/>
        <v>10</v>
      </c>
    </row>
    <row r="29" spans="1:16" ht="15.6" x14ac:dyDescent="0.3">
      <c r="A29" s="190" t="s">
        <v>110</v>
      </c>
      <c r="B29" s="13">
        <f>IF('Wettkampf 1'!D30&gt;0,1,0)</f>
        <v>1</v>
      </c>
      <c r="C29" s="13">
        <f>IF('2'!$D30&gt;0,1,0)</f>
        <v>1</v>
      </c>
      <c r="D29" s="13">
        <f>IF('3'!$D30&gt;0,1,0)</f>
        <v>0</v>
      </c>
      <c r="E29" s="13">
        <f>IF('4'!$D30&gt;0,1,0)</f>
        <v>1</v>
      </c>
      <c r="F29" s="13">
        <f>IF('5'!$D30&gt;0,1,0)</f>
        <v>1</v>
      </c>
      <c r="G29" s="13">
        <f>IF('6'!$D30&gt;0,1,0)</f>
        <v>1</v>
      </c>
      <c r="H29" s="13">
        <f t="shared" si="3"/>
        <v>5</v>
      </c>
      <c r="I29" s="13">
        <f>IF('7'!$D30&gt;0,1,0)</f>
        <v>1</v>
      </c>
      <c r="J29" s="13">
        <f>IF('8'!$D30&gt;0,1,0)</f>
        <v>0</v>
      </c>
      <c r="K29" s="13">
        <f>IF('9'!$D30&gt;0,1,0)</f>
        <v>1</v>
      </c>
      <c r="L29" s="13">
        <f>IF('10'!$D30&gt;0,1,0)</f>
        <v>1</v>
      </c>
      <c r="M29" s="13">
        <f>IF('11'!$D30&gt;0,1,0)</f>
        <v>0</v>
      </c>
      <c r="N29" s="13">
        <f>IF('12'!$D30&gt;0,1,0)</f>
        <v>0</v>
      </c>
      <c r="O29" s="13">
        <f t="shared" si="4"/>
        <v>3</v>
      </c>
      <c r="P29" s="13">
        <f t="shared" si="5"/>
        <v>8</v>
      </c>
    </row>
    <row r="30" spans="1:16" ht="15.6" x14ac:dyDescent="0.3">
      <c r="A30" s="190" t="s">
        <v>111</v>
      </c>
      <c r="B30" s="13">
        <f>IF('Wettkampf 1'!D31&gt;0,1,0)</f>
        <v>0</v>
      </c>
      <c r="C30" s="13">
        <f>IF('2'!$D31&gt;0,1,0)</f>
        <v>0</v>
      </c>
      <c r="D30" s="13">
        <f>IF('3'!$D31&gt;0,1,0)</f>
        <v>1</v>
      </c>
      <c r="E30" s="13">
        <f>IF('4'!$D31&gt;0,1,0)</f>
        <v>1</v>
      </c>
      <c r="F30" s="13">
        <f>IF('5'!$D31&gt;0,1,0)</f>
        <v>0</v>
      </c>
      <c r="G30" s="13">
        <f>IF('6'!$D31&gt;0,1,0)</f>
        <v>0</v>
      </c>
      <c r="H30" s="13">
        <f t="shared" si="3"/>
        <v>2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1</v>
      </c>
      <c r="M30" s="13">
        <f>IF('11'!$D31&gt;0,1,0)</f>
        <v>0</v>
      </c>
      <c r="N30" s="13">
        <f>IF('12'!$D31&gt;0,1,0)</f>
        <v>0</v>
      </c>
      <c r="O30" s="13">
        <f t="shared" si="4"/>
        <v>4</v>
      </c>
      <c r="P30" s="13">
        <f t="shared" si="5"/>
        <v>6</v>
      </c>
    </row>
    <row r="31" spans="1:16" ht="15.6" x14ac:dyDescent="0.3">
      <c r="A31" s="190" t="s">
        <v>112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3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4"/>
        <v>0</v>
      </c>
      <c r="P31" s="13">
        <f t="shared" si="5"/>
        <v>0</v>
      </c>
    </row>
    <row r="32" spans="1:16" ht="15.6" x14ac:dyDescent="0.3">
      <c r="A32" s="190" t="s">
        <v>113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3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4"/>
        <v>0</v>
      </c>
      <c r="P32" s="13">
        <f t="shared" si="5"/>
        <v>0</v>
      </c>
    </row>
    <row r="33" spans="1:16" ht="15.6" x14ac:dyDescent="0.3">
      <c r="A33" s="190" t="s">
        <v>114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3"/>
        <v>6</v>
      </c>
      <c r="I33" s="13">
        <f>IF('7'!$D34&gt;0,1,0)</f>
        <v>1</v>
      </c>
      <c r="J33" s="13">
        <f>IF('8'!$D34&gt;0,1,0)</f>
        <v>1</v>
      </c>
      <c r="K33" s="13">
        <f>IF('9'!$D34&gt;0,1,0)</f>
        <v>1</v>
      </c>
      <c r="L33" s="13">
        <f>IF('10'!$D34&gt;0,1,0)</f>
        <v>1</v>
      </c>
      <c r="M33" s="13">
        <f>IF('11'!$D34&gt;0,1,0)</f>
        <v>0</v>
      </c>
      <c r="N33" s="13">
        <f>IF('12'!$D34&gt;0,1,0)</f>
        <v>0</v>
      </c>
      <c r="O33" s="13">
        <f t="shared" si="4"/>
        <v>4</v>
      </c>
      <c r="P33" s="13">
        <f t="shared" si="5"/>
        <v>10</v>
      </c>
    </row>
    <row r="34" spans="1:16" ht="15.6" x14ac:dyDescent="0.3">
      <c r="A34" s="190" t="s">
        <v>115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3"/>
        <v>6</v>
      </c>
      <c r="I34" s="13">
        <f>IF('7'!$D35&gt;0,1,0)</f>
        <v>1</v>
      </c>
      <c r="J34" s="13">
        <f>IF('8'!$D35&gt;0,1,0)</f>
        <v>1</v>
      </c>
      <c r="K34" s="13">
        <f>IF('9'!$D35&gt;0,1,0)</f>
        <v>1</v>
      </c>
      <c r="L34" s="13">
        <f>IF('10'!$D35&gt;0,1,0)</f>
        <v>1</v>
      </c>
      <c r="M34" s="13">
        <f>IF('11'!$D35&gt;0,1,0)</f>
        <v>0</v>
      </c>
      <c r="N34" s="13">
        <f>IF('12'!$D35&gt;0,1,0)</f>
        <v>0</v>
      </c>
      <c r="O34" s="13">
        <f t="shared" si="4"/>
        <v>4</v>
      </c>
      <c r="P34" s="13">
        <f t="shared" si="5"/>
        <v>10</v>
      </c>
    </row>
    <row r="35" spans="1:16" ht="15.6" x14ac:dyDescent="0.3">
      <c r="A35" s="190" t="s">
        <v>116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3"/>
        <v>6</v>
      </c>
      <c r="I35" s="13">
        <f>IF('7'!$D36&gt;0,1,0)</f>
        <v>1</v>
      </c>
      <c r="J35" s="13">
        <f>IF('8'!$D36&gt;0,1,0)</f>
        <v>1</v>
      </c>
      <c r="K35" s="13">
        <f>IF('9'!$D36&gt;0,1,0)</f>
        <v>1</v>
      </c>
      <c r="L35" s="13">
        <f>IF('10'!$D36&gt;0,1,0)</f>
        <v>1</v>
      </c>
      <c r="M35" s="13">
        <f>IF('11'!$D36&gt;0,1,0)</f>
        <v>0</v>
      </c>
      <c r="N35" s="13">
        <f>IF('12'!$D36&gt;0,1,0)</f>
        <v>0</v>
      </c>
      <c r="O35" s="13">
        <f t="shared" si="4"/>
        <v>4</v>
      </c>
      <c r="P35" s="13">
        <f t="shared" si="5"/>
        <v>10</v>
      </c>
    </row>
    <row r="36" spans="1:16" ht="15.6" x14ac:dyDescent="0.3">
      <c r="A36" s="190" t="s">
        <v>117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3"/>
        <v>6</v>
      </c>
      <c r="I36" s="13">
        <f>IF('7'!$D37&gt;0,1,0)</f>
        <v>1</v>
      </c>
      <c r="J36" s="13">
        <f>IF('8'!$D37&gt;0,1,0)</f>
        <v>1</v>
      </c>
      <c r="K36" s="13">
        <f>IF('9'!$D37&gt;0,1,0)</f>
        <v>1</v>
      </c>
      <c r="L36" s="13">
        <f>IF('10'!$D37&gt;0,1,0)</f>
        <v>1</v>
      </c>
      <c r="M36" s="13">
        <f>IF('11'!$D37&gt;0,1,0)</f>
        <v>0</v>
      </c>
      <c r="N36" s="13">
        <f>IF('12'!$D37&gt;0,1,0)</f>
        <v>0</v>
      </c>
      <c r="O36" s="13">
        <f t="shared" si="4"/>
        <v>4</v>
      </c>
      <c r="P36" s="13">
        <f t="shared" si="5"/>
        <v>10</v>
      </c>
    </row>
    <row r="37" spans="1:16" ht="15.6" x14ac:dyDescent="0.3">
      <c r="A37" s="190" t="s">
        <v>118</v>
      </c>
      <c r="B37" s="13">
        <f>IF('Wettkampf 1'!D38&gt;0,1,0)</f>
        <v>1</v>
      </c>
      <c r="C37" s="13">
        <f>IF('2'!$D38&gt;0,1,0)</f>
        <v>1</v>
      </c>
      <c r="D37" s="13">
        <f>IF('3'!$D38&gt;0,1,0)</f>
        <v>1</v>
      </c>
      <c r="E37" s="13">
        <f>IF('4'!$D38&gt;0,1,0)</f>
        <v>1</v>
      </c>
      <c r="F37" s="13">
        <f>IF('5'!$D38&gt;0,1,0)</f>
        <v>1</v>
      </c>
      <c r="G37" s="13">
        <f>IF('6'!$D38&gt;0,1,0)</f>
        <v>1</v>
      </c>
      <c r="H37" s="13">
        <f t="shared" si="3"/>
        <v>6</v>
      </c>
      <c r="I37" s="13">
        <f>IF('7'!$D38&gt;0,1,0)</f>
        <v>1</v>
      </c>
      <c r="J37" s="13">
        <f>IF('8'!$D38&gt;0,1,0)</f>
        <v>1</v>
      </c>
      <c r="K37" s="13">
        <f>IF('9'!$D38&gt;0,1,0)</f>
        <v>1</v>
      </c>
      <c r="L37" s="13">
        <f>IF('10'!$D38&gt;0,1,0)</f>
        <v>1</v>
      </c>
      <c r="M37" s="13">
        <f>IF('11'!$D38&gt;0,1,0)</f>
        <v>0</v>
      </c>
      <c r="N37" s="13">
        <f>IF('12'!$D38&gt;0,1,0)</f>
        <v>0</v>
      </c>
      <c r="O37" s="13">
        <f t="shared" si="4"/>
        <v>4</v>
      </c>
      <c r="P37" s="13">
        <f t="shared" si="5"/>
        <v>10</v>
      </c>
    </row>
    <row r="38" spans="1:16" ht="15.6" x14ac:dyDescent="0.3">
      <c r="A38" s="190" t="s">
        <v>58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3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4"/>
        <v>0</v>
      </c>
      <c r="P38" s="13">
        <f t="shared" si="5"/>
        <v>0</v>
      </c>
    </row>
    <row r="39" spans="1:16" ht="15.6" x14ac:dyDescent="0.3">
      <c r="A39" s="190" t="s">
        <v>119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ref="H39:H44" si="6">B39+C39+D39+E39+F39+G39</f>
        <v>6</v>
      </c>
      <c r="I39" s="13">
        <f>IF('7'!$D40&gt;0,1,0)</f>
        <v>1</v>
      </c>
      <c r="J39" s="13">
        <f>IF('8'!$D40&gt;0,1,0)</f>
        <v>1</v>
      </c>
      <c r="K39" s="13">
        <f>IF('9'!$D40&gt;0,1,0)</f>
        <v>1</v>
      </c>
      <c r="L39" s="13">
        <f>IF('10'!$D40&gt;0,1,0)</f>
        <v>1</v>
      </c>
      <c r="M39" s="13">
        <f>IF('11'!$D40&gt;0,1,0)</f>
        <v>0</v>
      </c>
      <c r="N39" s="13">
        <f>IF('12'!$D40&gt;0,1,0)</f>
        <v>0</v>
      </c>
      <c r="O39" s="13">
        <f t="shared" ref="O39:O44" si="7">I39+J39+K39+L39+M39+N39</f>
        <v>4</v>
      </c>
      <c r="P39" s="13">
        <f t="shared" ref="P39:P44" si="8">O39+H39</f>
        <v>10</v>
      </c>
    </row>
    <row r="40" spans="1:16" ht="15.6" x14ac:dyDescent="0.3">
      <c r="A40" s="190" t="s">
        <v>120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6"/>
        <v>6</v>
      </c>
      <c r="I40" s="13">
        <f>IF('7'!$D41&gt;0,1,0)</f>
        <v>1</v>
      </c>
      <c r="J40" s="13">
        <f>IF('8'!$D41&gt;0,1,0)</f>
        <v>1</v>
      </c>
      <c r="K40" s="13">
        <f>IF('9'!$D41&gt;0,1,0)</f>
        <v>1</v>
      </c>
      <c r="L40" s="13">
        <f>IF('10'!$D41&gt;0,1,0)</f>
        <v>1</v>
      </c>
      <c r="M40" s="13">
        <f>IF('11'!$D41&gt;0,1,0)</f>
        <v>0</v>
      </c>
      <c r="N40" s="13">
        <f>IF('12'!$D41&gt;0,1,0)</f>
        <v>0</v>
      </c>
      <c r="O40" s="13">
        <f t="shared" si="7"/>
        <v>4</v>
      </c>
      <c r="P40" s="13">
        <f t="shared" si="8"/>
        <v>10</v>
      </c>
    </row>
    <row r="41" spans="1:16" ht="15.6" x14ac:dyDescent="0.3">
      <c r="A41" s="190" t="s">
        <v>121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1</v>
      </c>
      <c r="G41" s="13">
        <f>IF('6'!$D42&gt;0,1,0)</f>
        <v>1</v>
      </c>
      <c r="H41" s="13">
        <f t="shared" si="6"/>
        <v>6</v>
      </c>
      <c r="I41" s="13">
        <f>IF('7'!$D42&gt;0,1,0)</f>
        <v>1</v>
      </c>
      <c r="J41" s="13">
        <f>IF('8'!$D42&gt;0,1,0)</f>
        <v>1</v>
      </c>
      <c r="K41" s="13">
        <f>IF('9'!$D42&gt;0,1,0)</f>
        <v>1</v>
      </c>
      <c r="L41" s="13">
        <f>IF('10'!$D42&gt;0,1,0)</f>
        <v>1</v>
      </c>
      <c r="M41" s="13">
        <f>IF('11'!$D42&gt;0,1,0)</f>
        <v>0</v>
      </c>
      <c r="N41" s="13">
        <f>IF('12'!$D42&gt;0,1,0)</f>
        <v>0</v>
      </c>
      <c r="O41" s="13">
        <f t="shared" si="7"/>
        <v>4</v>
      </c>
      <c r="P41" s="13">
        <f t="shared" si="8"/>
        <v>10</v>
      </c>
    </row>
    <row r="42" spans="1:16" ht="15.6" x14ac:dyDescent="0.3">
      <c r="A42" s="190" t="s">
        <v>122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6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7"/>
        <v>0</v>
      </c>
      <c r="P42" s="13">
        <f t="shared" si="8"/>
        <v>0</v>
      </c>
    </row>
    <row r="43" spans="1:16" ht="15.6" x14ac:dyDescent="0.3">
      <c r="A43" s="190" t="s">
        <v>123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6"/>
        <v>0</v>
      </c>
      <c r="I43" s="13">
        <f>IF('7'!$D44&gt;0,1,0)</f>
        <v>1</v>
      </c>
      <c r="J43" s="13">
        <f>IF('8'!$D44&gt;0,1,0)</f>
        <v>0</v>
      </c>
      <c r="K43" s="13">
        <f>IF('9'!$D44&gt;0,1,0)</f>
        <v>1</v>
      </c>
      <c r="L43" s="13">
        <f>IF('10'!$D44&gt;0,1,0)</f>
        <v>1</v>
      </c>
      <c r="M43" s="13">
        <f>IF('11'!$D44&gt;0,1,0)</f>
        <v>0</v>
      </c>
      <c r="N43" s="13">
        <f>IF('12'!$D44&gt;0,1,0)</f>
        <v>0</v>
      </c>
      <c r="O43" s="13">
        <f t="shared" si="7"/>
        <v>3</v>
      </c>
      <c r="P43" s="13">
        <f t="shared" si="8"/>
        <v>3</v>
      </c>
    </row>
    <row r="44" spans="1:16" ht="15.6" x14ac:dyDescent="0.3">
      <c r="A44" s="190" t="s">
        <v>124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6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7"/>
        <v>0</v>
      </c>
      <c r="P44" s="13">
        <f t="shared" si="8"/>
        <v>0</v>
      </c>
    </row>
    <row r="45" spans="1:16" s="17" customFormat="1" x14ac:dyDescent="0.3">
      <c r="B45" s="17">
        <f>SUM(B9:B44)</f>
        <v>25</v>
      </c>
      <c r="C45" s="17">
        <f t="shared" ref="C45:G45" si="9">SUM(C9:C44)</f>
        <v>26</v>
      </c>
      <c r="D45" s="17">
        <f t="shared" si="9"/>
        <v>25</v>
      </c>
      <c r="E45" s="17">
        <f t="shared" si="9"/>
        <v>27</v>
      </c>
      <c r="F45" s="17">
        <f t="shared" si="9"/>
        <v>26</v>
      </c>
      <c r="G45" s="17">
        <f t="shared" si="9"/>
        <v>26</v>
      </c>
      <c r="H45" s="17">
        <f t="shared" ref="H45" si="10">SUM(H9:H38)</f>
        <v>137</v>
      </c>
      <c r="I45" s="17">
        <f>SUM(I9:I44)</f>
        <v>28</v>
      </c>
      <c r="J45" s="17">
        <f t="shared" ref="J45:N45" si="11">SUM(J9:J44)</f>
        <v>26</v>
      </c>
      <c r="K45" s="17">
        <f t="shared" si="11"/>
        <v>28</v>
      </c>
      <c r="L45" s="17">
        <f t="shared" si="11"/>
        <v>27</v>
      </c>
      <c r="M45" s="17">
        <f t="shared" si="11"/>
        <v>0</v>
      </c>
      <c r="N45" s="17">
        <f t="shared" si="11"/>
        <v>0</v>
      </c>
      <c r="O45" s="17">
        <f>SUM(O9:O44)</f>
        <v>109</v>
      </c>
      <c r="P45" s="17">
        <f>SUM(P9:P44)</f>
        <v>264</v>
      </c>
    </row>
  </sheetData>
  <sheetProtection selectLockedCells="1" sort="0" selectUnlockedCells="1"/>
  <protectedRanges>
    <protectedRange sqref="A9:A44" name="Bereich5_2"/>
  </protectedRange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90" t="s">
        <v>88</v>
      </c>
      <c r="C2" s="7">
        <f>VLOOKUP($B$2:$B$7,'Wettkampf 1'!$B$2:$D$7,3,FALSE)</f>
        <v>934.1</v>
      </c>
      <c r="D2" s="5">
        <f>VLOOKUP($B$2:$B$7,'2'!$B$2:$D$7,3,FALSE)</f>
        <v>929.59999999999991</v>
      </c>
      <c r="E2" s="5">
        <f>VLOOKUP($B$2:$B$7,'3'!$B$2:$D$7,3,FALSE)</f>
        <v>934</v>
      </c>
      <c r="F2" s="5">
        <f>VLOOKUP($B$2:$B$7,'4'!$B$2:$D$7,3,FALSE)</f>
        <v>947.4</v>
      </c>
      <c r="G2" s="5">
        <f>VLOOKUP($B$2:$B$7,'5'!$B$2:$D$7,3,FALSE)</f>
        <v>936.5</v>
      </c>
      <c r="H2" s="5">
        <f>VLOOKUP($B$2:$B$7,'6'!$B$2:$D$7,3,FALSE)</f>
        <v>942.8</v>
      </c>
      <c r="I2" s="5">
        <f>J2/Formelhilfe!H5</f>
        <v>937.40000000000009</v>
      </c>
      <c r="J2" s="5">
        <f>SUM(C2:H2)</f>
        <v>5624.4000000000005</v>
      </c>
      <c r="K2" s="5">
        <f>VLOOKUP($B$2:$B$7,'7'!$B$2:$D$7,3,FALSE)</f>
        <v>935.5</v>
      </c>
      <c r="L2" s="5">
        <f>VLOOKUP($B$2:$B$7,'8'!$B$2:$D$7,3,FALSE)</f>
        <v>933.80000000000007</v>
      </c>
      <c r="M2" s="5">
        <f>VLOOKUP($B$2:$B$7,'9'!$B$2:$D$7,3,FALSE)</f>
        <v>940.4</v>
      </c>
      <c r="N2" s="5">
        <f>VLOOKUP($B$2:$B$7,'10'!$B$2:$D$7,3,FALSE)</f>
        <v>939.50000000000011</v>
      </c>
      <c r="O2" s="5">
        <f>VLOOKUP($B$2:$B$7,'11'!$B$2:$D$7,3,FALSE)</f>
        <v>0</v>
      </c>
      <c r="P2" s="5">
        <f>VLOOKUP($B$2:$B$7,'12'!$B$2:$D$7,3,FALSE)</f>
        <v>0</v>
      </c>
      <c r="Q2" s="5">
        <f>R2/Formelhilfe!O5</f>
        <v>937.30000000000007</v>
      </c>
      <c r="R2" s="5">
        <f>SUM(K2:P2)</f>
        <v>3749.2000000000003</v>
      </c>
      <c r="S2" s="5">
        <f>T2/Formelhilfe!P5</f>
        <v>937.36</v>
      </c>
      <c r="T2" s="6">
        <f>SUM(C2:H2,K2:P2)</f>
        <v>9373.6</v>
      </c>
    </row>
    <row r="3" spans="1:20" ht="23.25" customHeight="1" x14ac:dyDescent="0.35">
      <c r="A3" s="12"/>
      <c r="B3" s="190" t="s">
        <v>91</v>
      </c>
      <c r="C3" s="7">
        <f>VLOOKUP($B$2:$B$7,'Wettkampf 1'!$B$2:$D$7,3,FALSE)</f>
        <v>924.59999999999991</v>
      </c>
      <c r="D3" s="5">
        <f>VLOOKUP($B$2:$B$7,'2'!$B$2:$D$7,3,FALSE)</f>
        <v>929.69999999999993</v>
      </c>
      <c r="E3" s="5">
        <f>VLOOKUP($B$2:$B$7,'3'!$B$2:$D$7,3,FALSE)</f>
        <v>936.09999999999991</v>
      </c>
      <c r="F3" s="5">
        <f>VLOOKUP($B$2:$B$7,'4'!$B$2:$D$7,3,FALSE)</f>
        <v>923.7</v>
      </c>
      <c r="G3" s="5">
        <f>VLOOKUP($B$2:$B$7,'5'!$B$2:$D$7,3,FALSE)</f>
        <v>937.09999999999991</v>
      </c>
      <c r="H3" s="5">
        <f>VLOOKUP($B$2:$B$7,'6'!$B$2:$D$7,3,FALSE)</f>
        <v>927.30000000000007</v>
      </c>
      <c r="I3" s="5">
        <f>J3/Formelhilfe!H7</f>
        <v>929.74999999999989</v>
      </c>
      <c r="J3" s="5">
        <f>SUM(C3:H3)</f>
        <v>5578.4999999999991</v>
      </c>
      <c r="K3" s="5">
        <f>VLOOKUP($B$2:$B$7,'7'!$B$2:$D$7,3,FALSE)</f>
        <v>920.8</v>
      </c>
      <c r="L3" s="5">
        <f>VLOOKUP($B$2:$B$7,'8'!$B$2:$D$7,3,FALSE)</f>
        <v>936.5</v>
      </c>
      <c r="M3" s="5">
        <f>VLOOKUP($B$2:$B$7,'9'!$B$2:$D$7,3,FALSE)</f>
        <v>927.5</v>
      </c>
      <c r="N3" s="5">
        <f>VLOOKUP($B$2:$B$7,'10'!$B$2:$D$7,3,FALSE)</f>
        <v>932.5</v>
      </c>
      <c r="O3" s="5">
        <f>VLOOKUP($B$2:$B$7,'11'!$B$2:$D$7,3,FALSE)</f>
        <v>0</v>
      </c>
      <c r="P3" s="5">
        <f>VLOOKUP($B$2:$B$7,'12'!$B$2:$D$7,3,FALSE)</f>
        <v>0</v>
      </c>
      <c r="Q3" s="5">
        <f>R3/Formelhilfe!O7</f>
        <v>929.32500000000005</v>
      </c>
      <c r="R3" s="5">
        <f>SUM(K3:P3)</f>
        <v>3717.3</v>
      </c>
      <c r="S3" s="5">
        <f>T3/Formelhilfe!P7</f>
        <v>929.57999999999993</v>
      </c>
      <c r="T3" s="6">
        <f>SUM(C3:H3,K3:P3)</f>
        <v>9295.7999999999993</v>
      </c>
    </row>
    <row r="4" spans="1:20" ht="23.25" customHeight="1" x14ac:dyDescent="0.35">
      <c r="A4" s="12"/>
      <c r="B4" s="190" t="s">
        <v>90</v>
      </c>
      <c r="C4" s="7">
        <f>VLOOKUP($B$2:$B$7,'Wettkampf 1'!$B$2:$D$7,3,FALSE)</f>
        <v>905.8</v>
      </c>
      <c r="D4" s="5">
        <f>VLOOKUP($B$2:$B$7,'2'!$B$2:$D$7,3,FALSE)</f>
        <v>917.9</v>
      </c>
      <c r="E4" s="5">
        <f>VLOOKUP($B$2:$B$7,'3'!$B$2:$D$7,3,FALSE)</f>
        <v>927.1</v>
      </c>
      <c r="F4" s="5">
        <f>VLOOKUP($B$2:$B$7,'4'!$B$2:$D$7,3,FALSE)</f>
        <v>920.90000000000009</v>
      </c>
      <c r="G4" s="5">
        <f>VLOOKUP($B$2:$B$7,'5'!$B$2:$D$7,3,FALSE)</f>
        <v>920</v>
      </c>
      <c r="H4" s="5">
        <f>VLOOKUP($B$2:$B$7,'6'!$B$2:$D$7,3,FALSE)</f>
        <v>908.7</v>
      </c>
      <c r="I4" s="5">
        <f>J4/Formelhilfe!H3</f>
        <v>916.73333333333323</v>
      </c>
      <c r="J4" s="5">
        <f>SUM(C4:H4)</f>
        <v>5500.4</v>
      </c>
      <c r="K4" s="5">
        <f>VLOOKUP($B$2:$B$7,'7'!$B$2:$D$7,3,FALSE)</f>
        <v>925.2</v>
      </c>
      <c r="L4" s="5">
        <f>VLOOKUP($B$2:$B$7,'8'!$B$2:$D$7,3,FALSE)</f>
        <v>934.4</v>
      </c>
      <c r="M4" s="5">
        <f>VLOOKUP($B$2:$B$7,'9'!$B$2:$D$7,3,FALSE)</f>
        <v>939.6</v>
      </c>
      <c r="N4" s="5">
        <f>VLOOKUP($B$2:$B$7,'10'!$B$2:$D$7,3,FALSE)</f>
        <v>929.2</v>
      </c>
      <c r="O4" s="5">
        <f>VLOOKUP($B$2:$B$7,'11'!$B$2:$D$7,3,FALSE)</f>
        <v>0</v>
      </c>
      <c r="P4" s="5">
        <f>VLOOKUP($B$2:$B$7,'12'!$B$2:$D$7,3,FALSE)</f>
        <v>0</v>
      </c>
      <c r="Q4" s="5">
        <f>R4/Formelhilfe!O3</f>
        <v>932.09999999999991</v>
      </c>
      <c r="R4" s="5">
        <f>SUM(K4:P4)</f>
        <v>3728.3999999999996</v>
      </c>
      <c r="S4" s="5">
        <f>T4/Formelhilfe!P3</f>
        <v>922.87999999999988</v>
      </c>
      <c r="T4" s="6">
        <f>SUM(C4:H4,K4:P4)</f>
        <v>9228.7999999999993</v>
      </c>
    </row>
    <row r="5" spans="1:20" ht="23.25" customHeight="1" x14ac:dyDescent="0.35">
      <c r="A5" s="12"/>
      <c r="B5" s="190" t="s">
        <v>78</v>
      </c>
      <c r="C5" s="7">
        <f>VLOOKUP($B$2:$B$7,'Wettkampf 1'!$B$2:$D$7,3,FALSE)</f>
        <v>917</v>
      </c>
      <c r="D5" s="5">
        <f>VLOOKUP($B$2:$B$7,'2'!$B$2:$D$7,3,FALSE)</f>
        <v>918.6</v>
      </c>
      <c r="E5" s="5">
        <f>VLOOKUP($B$2:$B$7,'3'!$B$2:$D$7,3,FALSE)</f>
        <v>906.80000000000007</v>
      </c>
      <c r="F5" s="5">
        <f>VLOOKUP($B$2:$B$7,'4'!$B$2:$D$7,3,FALSE)</f>
        <v>923.80000000000007</v>
      </c>
      <c r="G5" s="5">
        <f>VLOOKUP($B$2:$B$7,'5'!$B$2:$D$7,3,FALSE)</f>
        <v>928.2</v>
      </c>
      <c r="H5" s="5">
        <f>VLOOKUP($B$2:$B$7,'6'!$B$2:$D$7,3,FALSE)</f>
        <v>917.1</v>
      </c>
      <c r="I5" s="5">
        <f>J5/Formelhilfe!H4</f>
        <v>918.58333333333348</v>
      </c>
      <c r="J5" s="5">
        <f>SUM(C5:H5)</f>
        <v>5511.5000000000009</v>
      </c>
      <c r="K5" s="5">
        <f>VLOOKUP($B$2:$B$7,'7'!$B$2:$D$7,3,FALSE)</f>
        <v>908.7</v>
      </c>
      <c r="L5" s="5">
        <f>VLOOKUP($B$2:$B$7,'8'!$B$2:$D$7,3,FALSE)</f>
        <v>920.8</v>
      </c>
      <c r="M5" s="5">
        <f>VLOOKUP($B$2:$B$7,'9'!$B$2:$D$7,3,FALSE)</f>
        <v>928.5</v>
      </c>
      <c r="N5" s="5">
        <f>VLOOKUP($B$2:$B$7,'10'!$B$2:$D$7,3,FALSE)</f>
        <v>907.8</v>
      </c>
      <c r="O5" s="5">
        <f>VLOOKUP($B$2:$B$7,'11'!$B$2:$D$7,3,FALSE)</f>
        <v>0</v>
      </c>
      <c r="P5" s="5">
        <f>VLOOKUP($B$2:$B$7,'12'!$B$2:$D$7,3,FALSE)</f>
        <v>0</v>
      </c>
      <c r="Q5" s="5">
        <f>R5/Formelhilfe!O4</f>
        <v>916.45</v>
      </c>
      <c r="R5" s="5">
        <f>SUM(K5:P5)</f>
        <v>3665.8</v>
      </c>
      <c r="S5" s="5">
        <f>T5/Formelhilfe!P4</f>
        <v>917.7299999999999</v>
      </c>
      <c r="T5" s="6">
        <f>SUM(C5:H5,K5:P5)</f>
        <v>9177.2999999999993</v>
      </c>
    </row>
    <row r="6" spans="1:20" ht="23.25" customHeight="1" x14ac:dyDescent="0.35">
      <c r="A6" s="12"/>
      <c r="B6" s="190" t="s">
        <v>89</v>
      </c>
      <c r="C6" s="7">
        <f>VLOOKUP($B$2:$B$7,'Wettkampf 1'!$B$2:$D$7,3,FALSE)</f>
        <v>915.09999999999991</v>
      </c>
      <c r="D6" s="5">
        <f>VLOOKUP($B$2:$B$7,'2'!$B$2:$D$7,3,FALSE)</f>
        <v>909.69999999999993</v>
      </c>
      <c r="E6" s="5">
        <f>VLOOKUP($B$2:$B$7,'3'!$B$2:$D$7,3,FALSE)</f>
        <v>918.5</v>
      </c>
      <c r="F6" s="5">
        <f>VLOOKUP($B$2:$B$7,'4'!$B$2:$D$7,3,FALSE)</f>
        <v>918.6</v>
      </c>
      <c r="G6" s="5">
        <f>VLOOKUP($B$2:$B$7,'5'!$B$2:$D$7,3,FALSE)</f>
        <v>917.2</v>
      </c>
      <c r="H6" s="5">
        <f>VLOOKUP($B$2:$B$7,'6'!$B$2:$D$7,3,FALSE)</f>
        <v>913.4</v>
      </c>
      <c r="I6" s="5">
        <f>J6/Formelhilfe!H6</f>
        <v>915.41666666666652</v>
      </c>
      <c r="J6" s="5">
        <f>SUM(C6:H6)</f>
        <v>5492.4999999999991</v>
      </c>
      <c r="K6" s="5">
        <f>VLOOKUP($B$2:$B$7,'7'!$B$2:$D$7,3,FALSE)</f>
        <v>912.09999999999991</v>
      </c>
      <c r="L6" s="5">
        <f>VLOOKUP($B$2:$B$7,'8'!$B$2:$D$7,3,FALSE)</f>
        <v>918.40000000000009</v>
      </c>
      <c r="M6" s="5">
        <f>VLOOKUP($B$2:$B$7,'9'!$B$2:$D$7,3,FALSE)</f>
        <v>916.90000000000009</v>
      </c>
      <c r="N6" s="5">
        <f>VLOOKUP($B$2:$B$7,'10'!$B$2:$D$7,3,FALSE)</f>
        <v>917.5</v>
      </c>
      <c r="O6" s="5">
        <f>VLOOKUP($B$2:$B$7,'11'!$B$2:$D$7,3,FALSE)</f>
        <v>0</v>
      </c>
      <c r="P6" s="5">
        <f>VLOOKUP($B$2:$B$7,'12'!$B$2:$D$7,3,FALSE)</f>
        <v>0</v>
      </c>
      <c r="Q6" s="5">
        <f>R6/Formelhilfe!O6</f>
        <v>916.22500000000002</v>
      </c>
      <c r="R6" s="5">
        <f>SUM(K6:P6)</f>
        <v>3664.9</v>
      </c>
      <c r="S6" s="5">
        <f>T6/Formelhilfe!P6</f>
        <v>915.73999999999978</v>
      </c>
      <c r="T6" s="6">
        <f>SUM(C6:H6,K6:P6)</f>
        <v>9157.3999999999978</v>
      </c>
    </row>
    <row r="7" spans="1:20" ht="23.25" customHeight="1" x14ac:dyDescent="0.35">
      <c r="A7" s="12"/>
      <c r="B7" s="190" t="s">
        <v>92</v>
      </c>
      <c r="C7" s="7">
        <f>VLOOKUP($B$2:$B$7,'Wettkampf 1'!$B$2:$D$7,3,FALSE)</f>
        <v>876</v>
      </c>
      <c r="D7" s="5">
        <f>VLOOKUP($B$2:$B$7,'2'!$B$2:$D$7,3,FALSE)</f>
        <v>861.59999999999991</v>
      </c>
      <c r="E7" s="5">
        <f>VLOOKUP($B$2:$B$7,'3'!$B$2:$D$7,3,FALSE)</f>
        <v>887.30000000000007</v>
      </c>
      <c r="F7" s="5">
        <f>VLOOKUP($B$2:$B$7,'4'!$B$2:$D$7,3,FALSE)</f>
        <v>881.40000000000009</v>
      </c>
      <c r="G7" s="5">
        <f>VLOOKUP($B$2:$B$7,'5'!$B$2:$D$7,3,FALSE)</f>
        <v>889.95999999999992</v>
      </c>
      <c r="H7" s="5">
        <f>VLOOKUP($B$2:$B$7,'6'!$B$2:$D$7,3,FALSE)</f>
        <v>902.3</v>
      </c>
      <c r="I7" s="5">
        <f>J7/Formelhilfe!H2</f>
        <v>883.09333333333336</v>
      </c>
      <c r="J7" s="5">
        <f>SUM(C7:H7)</f>
        <v>5298.56</v>
      </c>
      <c r="K7" s="5">
        <f>VLOOKUP($B$2:$B$7,'7'!$B$2:$D$7,3,FALSE)</f>
        <v>918.5</v>
      </c>
      <c r="L7" s="5">
        <f>VLOOKUP($B$2:$B$7,'8'!$B$2:$D$7,3,FALSE)</f>
        <v>893.59999999999991</v>
      </c>
      <c r="M7" s="5">
        <f>VLOOKUP($B$2:$B$7,'9'!$B$2:$D$7,3,FALSE)</f>
        <v>905.4</v>
      </c>
      <c r="N7" s="5">
        <f>VLOOKUP($B$2:$B$7,'10'!$B$2:$D$7,3,FALSE)</f>
        <v>901</v>
      </c>
      <c r="O7" s="5">
        <f>VLOOKUP($B$2:$B$7,'11'!$B$2:$D$7,3,FALSE)</f>
        <v>0</v>
      </c>
      <c r="P7" s="5">
        <f>VLOOKUP($B$2:$B$7,'12'!$B$2:$D$7,3,FALSE)</f>
        <v>0</v>
      </c>
      <c r="Q7" s="5">
        <f>R7/Formelhilfe!O2</f>
        <v>904.625</v>
      </c>
      <c r="R7" s="5">
        <f>SUM(K7:P7)</f>
        <v>3618.5</v>
      </c>
      <c r="S7" s="5">
        <f>T7/Formelhilfe!P2</f>
        <v>891.7059999999999</v>
      </c>
      <c r="T7" s="6">
        <f>SUM(C7:H7,K7:P7)</f>
        <v>8917.06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2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6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3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5"/>
      <c r="B1" s="95" t="s">
        <v>53</v>
      </c>
      <c r="C1" s="102"/>
      <c r="D1" s="73" t="s">
        <v>8</v>
      </c>
      <c r="X1" s="111" t="s">
        <v>51</v>
      </c>
      <c r="Y1" s="171" t="str">
        <f>Übersicht!D4</f>
        <v>Börger</v>
      </c>
      <c r="Z1" s="171"/>
    </row>
    <row r="2" spans="1:29" ht="15" customHeight="1" x14ac:dyDescent="0.3">
      <c r="A2" s="95">
        <v>1</v>
      </c>
      <c r="B2" s="113" t="s">
        <v>88</v>
      </c>
      <c r="D2" s="107">
        <f>G46</f>
        <v>934.1</v>
      </c>
      <c r="E2" s="112" t="str">
        <f>IF(H46&gt;4,"Es sind zu viele Schützen in Wertung!"," ")</f>
        <v xml:space="preserve"> </v>
      </c>
      <c r="X2" s="111" t="s">
        <v>35</v>
      </c>
      <c r="Y2" s="172" t="str">
        <f>Übersicht!D3</f>
        <v>11.09.</v>
      </c>
      <c r="Z2" s="171"/>
    </row>
    <row r="3" spans="1:29" ht="15" customHeight="1" x14ac:dyDescent="0.3">
      <c r="A3" s="95">
        <v>2</v>
      </c>
      <c r="B3" s="113" t="s">
        <v>89</v>
      </c>
      <c r="D3" s="107">
        <f>I46</f>
        <v>915.09999999999991</v>
      </c>
      <c r="E3" s="112" t="str">
        <f>IF(J46&gt;4,"Es sind zu viele Schützen in Wertung!"," ")</f>
        <v xml:space="preserve"> </v>
      </c>
    </row>
    <row r="4" spans="1:29" ht="15" customHeight="1" x14ac:dyDescent="0.3">
      <c r="A4" s="95">
        <v>3</v>
      </c>
      <c r="B4" s="113" t="s">
        <v>78</v>
      </c>
      <c r="D4" s="107">
        <f>K46</f>
        <v>917</v>
      </c>
      <c r="E4" s="112" t="str">
        <f>IF(L46&gt;4,"Es sind zu viele Schützen in Wertung!"," ")</f>
        <v xml:space="preserve"> </v>
      </c>
      <c r="W4" s="104"/>
      <c r="Z4" s="109" t="s">
        <v>48</v>
      </c>
    </row>
    <row r="5" spans="1:29" ht="15" customHeight="1" x14ac:dyDescent="0.3">
      <c r="A5" s="95">
        <v>4</v>
      </c>
      <c r="B5" s="113" t="s">
        <v>90</v>
      </c>
      <c r="D5" s="107">
        <f>M46</f>
        <v>905.8</v>
      </c>
      <c r="E5" s="112" t="str">
        <f>IF(N46&gt;4,"Es sind zu viele Schützen in Wertung!"," ")</f>
        <v xml:space="preserve"> </v>
      </c>
      <c r="W5" s="105"/>
      <c r="X5" s="109" t="s">
        <v>50</v>
      </c>
      <c r="Y5" s="169"/>
      <c r="Z5" s="170"/>
      <c r="AA5" s="105"/>
    </row>
    <row r="6" spans="1:29" ht="15" customHeight="1" x14ac:dyDescent="0.3">
      <c r="A6" s="95">
        <v>5</v>
      </c>
      <c r="B6" s="113" t="s">
        <v>91</v>
      </c>
      <c r="D6" s="107">
        <f>O46</f>
        <v>924.59999999999991</v>
      </c>
      <c r="E6" s="112" t="str">
        <f>IF(P46&gt;4,"Es sind zu viele Schützen in Wertung!"," ")</f>
        <v xml:space="preserve"> </v>
      </c>
      <c r="W6" s="105"/>
      <c r="X6" s="109" t="s">
        <v>49</v>
      </c>
      <c r="Y6" s="169"/>
      <c r="Z6" s="170"/>
      <c r="AA6" s="105"/>
    </row>
    <row r="7" spans="1:29" ht="15" customHeight="1" x14ac:dyDescent="0.3">
      <c r="A7" s="95">
        <v>6</v>
      </c>
      <c r="B7" s="113" t="s">
        <v>92</v>
      </c>
      <c r="D7" s="107">
        <f>Q46</f>
        <v>876</v>
      </c>
      <c r="E7" s="112" t="str">
        <f>IF(R46&gt;4,"Es sind zu viele Schützen in Wertung!"," ")</f>
        <v xml:space="preserve"> </v>
      </c>
      <c r="W7" s="105"/>
      <c r="X7" s="111" t="s">
        <v>59</v>
      </c>
      <c r="Y7" s="169" t="s">
        <v>69</v>
      </c>
      <c r="Z7" s="170"/>
      <c r="AA7" s="105"/>
    </row>
    <row r="8" spans="1:29" ht="15" customHeight="1" x14ac:dyDescent="0.3">
      <c r="W8" s="105"/>
      <c r="X8" s="105"/>
      <c r="Y8" s="105"/>
      <c r="Z8" s="105"/>
      <c r="AA8" s="105"/>
    </row>
    <row r="9" spans="1:29" ht="59.25" customHeight="1" x14ac:dyDescent="0.3">
      <c r="A9" s="95"/>
      <c r="B9" s="78" t="s">
        <v>7</v>
      </c>
      <c r="C9" s="78" t="s">
        <v>46</v>
      </c>
      <c r="D9" s="79" t="s">
        <v>8</v>
      </c>
      <c r="E9" s="78" t="s">
        <v>38</v>
      </c>
      <c r="F9" s="81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78" t="s">
        <v>54</v>
      </c>
      <c r="V9" s="81"/>
      <c r="W9" s="166" t="s">
        <v>36</v>
      </c>
      <c r="X9" s="167"/>
      <c r="Y9" s="167"/>
      <c r="Z9" s="168"/>
    </row>
    <row r="10" spans="1:29" ht="12.9" customHeight="1" x14ac:dyDescent="0.3">
      <c r="A10" s="95">
        <v>1</v>
      </c>
      <c r="B10" s="113" t="s">
        <v>93</v>
      </c>
      <c r="C10" s="97" t="s">
        <v>88</v>
      </c>
      <c r="D10" s="97">
        <v>312.89999999999998</v>
      </c>
      <c r="E10" s="50"/>
      <c r="F10" s="67">
        <f>IF(E10="x","0",D10)</f>
        <v>312.89999999999998</v>
      </c>
      <c r="G10" s="67">
        <f>IF(C10=$B$2,F10,0)</f>
        <v>312.89999999999998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20"/>
      <c r="W10" s="98"/>
      <c r="X10" s="98"/>
      <c r="Y10" s="98"/>
      <c r="Z10" s="99">
        <f>W10+X10+Y10</f>
        <v>0</v>
      </c>
      <c r="AA10" s="67">
        <f>IF(Z10=D10,1,0)</f>
        <v>0</v>
      </c>
      <c r="AB10" s="67">
        <f>IF(Z10=0,0,1)</f>
        <v>0</v>
      </c>
      <c r="AC10" s="103" t="str">
        <f>IF(AA10+AB10=2,"Korrekt","")</f>
        <v/>
      </c>
    </row>
    <row r="11" spans="1:29" ht="12.9" customHeight="1" x14ac:dyDescent="0.3">
      <c r="A11" s="95">
        <v>2</v>
      </c>
      <c r="B11" s="113" t="s">
        <v>94</v>
      </c>
      <c r="C11" s="97" t="s">
        <v>88</v>
      </c>
      <c r="D11" s="97">
        <v>312.10000000000002</v>
      </c>
      <c r="E11" s="50"/>
      <c r="F11" s="67">
        <f t="shared" ref="F11:F45" si="0">IF(E11="x","0",D11)</f>
        <v>312.10000000000002</v>
      </c>
      <c r="G11" s="67">
        <f t="shared" ref="G11:G45" si="1">IF(C11=$B$2,F11,0)</f>
        <v>312.10000000000002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20"/>
      <c r="W11" s="100"/>
      <c r="X11" s="100"/>
      <c r="Y11" s="100"/>
      <c r="Z11" s="101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3" t="str">
        <f t="shared" ref="AC11:AC39" si="16">IF(AA11+AB11=2,"Korrekt","")</f>
        <v/>
      </c>
    </row>
    <row r="12" spans="1:29" ht="12.9" customHeight="1" x14ac:dyDescent="0.3">
      <c r="A12" s="95">
        <v>3</v>
      </c>
      <c r="B12" s="113" t="s">
        <v>95</v>
      </c>
      <c r="C12" s="97" t="s">
        <v>88</v>
      </c>
      <c r="D12" s="97">
        <v>309.10000000000002</v>
      </c>
      <c r="E12" s="50"/>
      <c r="F12" s="67">
        <f t="shared" si="0"/>
        <v>309.10000000000002</v>
      </c>
      <c r="G12" s="67">
        <f t="shared" si="1"/>
        <v>309.10000000000002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20"/>
      <c r="W12" s="100"/>
      <c r="X12" s="100"/>
      <c r="Y12" s="100"/>
      <c r="Z12" s="101">
        <f t="shared" si="13"/>
        <v>0</v>
      </c>
      <c r="AA12" s="67">
        <f t="shared" si="14"/>
        <v>0</v>
      </c>
      <c r="AB12" s="67">
        <f t="shared" si="15"/>
        <v>0</v>
      </c>
      <c r="AC12" s="103" t="str">
        <f t="shared" si="16"/>
        <v/>
      </c>
    </row>
    <row r="13" spans="1:29" ht="12.9" customHeight="1" x14ac:dyDescent="0.3">
      <c r="A13" s="95">
        <v>4</v>
      </c>
      <c r="B13" s="113" t="s">
        <v>96</v>
      </c>
      <c r="C13" s="97" t="s">
        <v>88</v>
      </c>
      <c r="D13" s="97">
        <v>304.60000000000002</v>
      </c>
      <c r="E13" s="50"/>
      <c r="F13" s="67">
        <f t="shared" si="0"/>
        <v>304.60000000000002</v>
      </c>
      <c r="G13" s="67">
        <f t="shared" si="1"/>
        <v>304.60000000000002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20"/>
      <c r="W13" s="100"/>
      <c r="X13" s="100"/>
      <c r="Y13" s="100"/>
      <c r="Z13" s="101">
        <f t="shared" si="13"/>
        <v>0</v>
      </c>
      <c r="AA13" s="67">
        <f t="shared" si="14"/>
        <v>0</v>
      </c>
      <c r="AB13" s="67">
        <f t="shared" si="15"/>
        <v>0</v>
      </c>
      <c r="AC13" s="103" t="str">
        <f t="shared" si="16"/>
        <v/>
      </c>
    </row>
    <row r="14" spans="1:29" ht="12.9" customHeight="1" x14ac:dyDescent="0.3">
      <c r="A14" s="95">
        <v>5</v>
      </c>
      <c r="B14" s="113" t="s">
        <v>97</v>
      </c>
      <c r="C14" s="97" t="s">
        <v>88</v>
      </c>
      <c r="D14" s="97">
        <v>296.5</v>
      </c>
      <c r="E14" s="50" t="s">
        <v>37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20"/>
      <c r="W14" s="100"/>
      <c r="X14" s="100"/>
      <c r="Y14" s="100"/>
      <c r="Z14" s="101">
        <f t="shared" si="13"/>
        <v>0</v>
      </c>
      <c r="AA14" s="67">
        <f t="shared" si="14"/>
        <v>0</v>
      </c>
      <c r="AB14" s="67">
        <f t="shared" si="15"/>
        <v>0</v>
      </c>
      <c r="AC14" s="103" t="str">
        <f t="shared" si="16"/>
        <v/>
      </c>
    </row>
    <row r="15" spans="1:29" ht="12.9" customHeight="1" x14ac:dyDescent="0.3">
      <c r="A15" s="95">
        <v>6</v>
      </c>
      <c r="B15" s="113" t="s">
        <v>55</v>
      </c>
      <c r="C15" s="97" t="s">
        <v>88</v>
      </c>
      <c r="D15" s="97">
        <v>0</v>
      </c>
      <c r="E15" s="50" t="s">
        <v>37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20"/>
      <c r="W15" s="100"/>
      <c r="X15" s="100"/>
      <c r="Y15" s="100"/>
      <c r="Z15" s="101">
        <f t="shared" si="13"/>
        <v>0</v>
      </c>
      <c r="AA15" s="67">
        <f t="shared" si="14"/>
        <v>1</v>
      </c>
      <c r="AB15" s="67">
        <f t="shared" si="15"/>
        <v>0</v>
      </c>
      <c r="AC15" s="103" t="str">
        <f t="shared" si="16"/>
        <v/>
      </c>
    </row>
    <row r="16" spans="1:29" ht="12.9" customHeight="1" x14ac:dyDescent="0.3">
      <c r="A16" s="95">
        <v>7</v>
      </c>
      <c r="B16" s="113" t="s">
        <v>98</v>
      </c>
      <c r="C16" s="97" t="s">
        <v>89</v>
      </c>
      <c r="D16" s="97">
        <v>307.7</v>
      </c>
      <c r="E16" s="50"/>
      <c r="F16" s="67">
        <f t="shared" si="0"/>
        <v>307.7</v>
      </c>
      <c r="G16" s="67">
        <f t="shared" si="1"/>
        <v>0</v>
      </c>
      <c r="H16" s="67">
        <f t="shared" si="2"/>
        <v>0</v>
      </c>
      <c r="I16" s="67">
        <f t="shared" si="3"/>
        <v>307.7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20"/>
      <c r="W16" s="100"/>
      <c r="X16" s="100"/>
      <c r="Y16" s="100"/>
      <c r="Z16" s="101">
        <f t="shared" si="13"/>
        <v>0</v>
      </c>
      <c r="AA16" s="67">
        <f t="shared" si="14"/>
        <v>0</v>
      </c>
      <c r="AB16" s="67">
        <f t="shared" si="15"/>
        <v>0</v>
      </c>
      <c r="AC16" s="103" t="str">
        <f t="shared" si="16"/>
        <v/>
      </c>
    </row>
    <row r="17" spans="1:29" ht="12.9" customHeight="1" x14ac:dyDescent="0.3">
      <c r="A17" s="95">
        <v>8</v>
      </c>
      <c r="B17" s="113" t="s">
        <v>99</v>
      </c>
      <c r="C17" s="97" t="s">
        <v>89</v>
      </c>
      <c r="D17" s="97">
        <v>304.60000000000002</v>
      </c>
      <c r="E17" s="50"/>
      <c r="F17" s="67">
        <f t="shared" si="0"/>
        <v>304.60000000000002</v>
      </c>
      <c r="G17" s="67">
        <f t="shared" si="1"/>
        <v>0</v>
      </c>
      <c r="H17" s="67">
        <f t="shared" si="2"/>
        <v>0</v>
      </c>
      <c r="I17" s="67">
        <f t="shared" si="3"/>
        <v>304.60000000000002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20"/>
      <c r="W17" s="100"/>
      <c r="X17" s="100"/>
      <c r="Y17" s="100"/>
      <c r="Z17" s="101">
        <f t="shared" si="13"/>
        <v>0</v>
      </c>
      <c r="AA17" s="67">
        <f t="shared" si="14"/>
        <v>0</v>
      </c>
      <c r="AB17" s="67">
        <f t="shared" si="15"/>
        <v>0</v>
      </c>
      <c r="AC17" s="103" t="str">
        <f t="shared" si="16"/>
        <v/>
      </c>
    </row>
    <row r="18" spans="1:29" ht="12.9" customHeight="1" x14ac:dyDescent="0.3">
      <c r="A18" s="95">
        <v>9</v>
      </c>
      <c r="B18" s="113" t="s">
        <v>100</v>
      </c>
      <c r="C18" s="97" t="s">
        <v>89</v>
      </c>
      <c r="D18" s="97">
        <v>302.8</v>
      </c>
      <c r="E18" s="50"/>
      <c r="F18" s="67">
        <f t="shared" si="0"/>
        <v>302.8</v>
      </c>
      <c r="G18" s="67">
        <f t="shared" si="1"/>
        <v>0</v>
      </c>
      <c r="H18" s="67">
        <f t="shared" si="2"/>
        <v>0</v>
      </c>
      <c r="I18" s="67">
        <f t="shared" si="3"/>
        <v>302.8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20"/>
      <c r="W18" s="100"/>
      <c r="X18" s="100"/>
      <c r="Y18" s="100"/>
      <c r="Z18" s="101">
        <f t="shared" si="13"/>
        <v>0</v>
      </c>
      <c r="AA18" s="67">
        <f t="shared" si="14"/>
        <v>0</v>
      </c>
      <c r="AB18" s="67">
        <f t="shared" si="15"/>
        <v>0</v>
      </c>
      <c r="AC18" s="103" t="str">
        <f t="shared" si="16"/>
        <v/>
      </c>
    </row>
    <row r="19" spans="1:29" ht="12.9" customHeight="1" x14ac:dyDescent="0.3">
      <c r="A19" s="95">
        <v>10</v>
      </c>
      <c r="B19" s="113" t="s">
        <v>101</v>
      </c>
      <c r="C19" s="97" t="s">
        <v>89</v>
      </c>
      <c r="D19" s="97">
        <v>300.7</v>
      </c>
      <c r="E19" s="50"/>
      <c r="F19" s="67">
        <f t="shared" si="0"/>
        <v>300.7</v>
      </c>
      <c r="G19" s="67">
        <f t="shared" si="1"/>
        <v>0</v>
      </c>
      <c r="H19" s="67">
        <f t="shared" si="2"/>
        <v>0</v>
      </c>
      <c r="I19" s="67">
        <f t="shared" si="3"/>
        <v>300.7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20"/>
      <c r="W19" s="100"/>
      <c r="X19" s="100"/>
      <c r="Y19" s="100"/>
      <c r="Z19" s="101">
        <f t="shared" si="13"/>
        <v>0</v>
      </c>
      <c r="AA19" s="67">
        <f t="shared" si="14"/>
        <v>0</v>
      </c>
      <c r="AB19" s="67">
        <f t="shared" si="15"/>
        <v>0</v>
      </c>
      <c r="AC19" s="103" t="str">
        <f t="shared" si="16"/>
        <v/>
      </c>
    </row>
    <row r="20" spans="1:29" ht="12.9" customHeight="1" x14ac:dyDescent="0.3">
      <c r="A20" s="95">
        <v>11</v>
      </c>
      <c r="B20" s="113" t="s">
        <v>102</v>
      </c>
      <c r="C20" s="97" t="s">
        <v>89</v>
      </c>
      <c r="D20" s="97">
        <v>302.8</v>
      </c>
      <c r="E20" s="50" t="s">
        <v>37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20"/>
      <c r="W20" s="100"/>
      <c r="X20" s="100"/>
      <c r="Y20" s="100"/>
      <c r="Z20" s="101">
        <f t="shared" si="13"/>
        <v>0</v>
      </c>
      <c r="AA20" s="67">
        <f t="shared" si="14"/>
        <v>0</v>
      </c>
      <c r="AB20" s="67">
        <f t="shared" si="15"/>
        <v>0</v>
      </c>
      <c r="AC20" s="103" t="str">
        <f t="shared" si="16"/>
        <v/>
      </c>
    </row>
    <row r="21" spans="1:29" ht="12.9" customHeight="1" x14ac:dyDescent="0.3">
      <c r="A21" s="95">
        <v>12</v>
      </c>
      <c r="B21" s="113" t="s">
        <v>56</v>
      </c>
      <c r="C21" s="97" t="s">
        <v>89</v>
      </c>
      <c r="D21" s="97">
        <v>0</v>
      </c>
      <c r="E21" s="50" t="s">
        <v>37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20"/>
      <c r="W21" s="100"/>
      <c r="X21" s="100"/>
      <c r="Y21" s="100"/>
      <c r="Z21" s="101">
        <f t="shared" si="13"/>
        <v>0</v>
      </c>
      <c r="AA21" s="67">
        <f t="shared" si="14"/>
        <v>1</v>
      </c>
      <c r="AB21" s="67">
        <f t="shared" si="15"/>
        <v>0</v>
      </c>
      <c r="AC21" s="103" t="str">
        <f t="shared" si="16"/>
        <v/>
      </c>
    </row>
    <row r="22" spans="1:29" ht="12.9" customHeight="1" x14ac:dyDescent="0.3">
      <c r="A22" s="95">
        <v>13</v>
      </c>
      <c r="B22" s="113" t="s">
        <v>103</v>
      </c>
      <c r="C22" s="97" t="s">
        <v>78</v>
      </c>
      <c r="D22" s="97">
        <v>309.39999999999998</v>
      </c>
      <c r="E22" s="97"/>
      <c r="F22" s="67">
        <f t="shared" si="0"/>
        <v>309.39999999999998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309.39999999999998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20"/>
      <c r="W22" s="100"/>
      <c r="X22" s="100"/>
      <c r="Y22" s="100"/>
      <c r="Z22" s="101">
        <f t="shared" si="13"/>
        <v>0</v>
      </c>
      <c r="AA22" s="67">
        <f t="shared" si="14"/>
        <v>0</v>
      </c>
      <c r="AB22" s="67">
        <f t="shared" si="15"/>
        <v>0</v>
      </c>
      <c r="AC22" s="103" t="str">
        <f t="shared" si="16"/>
        <v/>
      </c>
    </row>
    <row r="23" spans="1:29" ht="12.9" customHeight="1" x14ac:dyDescent="0.3">
      <c r="A23" s="95">
        <v>14</v>
      </c>
      <c r="B23" s="113" t="s">
        <v>104</v>
      </c>
      <c r="C23" s="97" t="s">
        <v>78</v>
      </c>
      <c r="D23" s="97">
        <v>304.3</v>
      </c>
      <c r="E23" s="50"/>
      <c r="F23" s="67">
        <f t="shared" si="0"/>
        <v>304.3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304.3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20"/>
      <c r="W23" s="100"/>
      <c r="X23" s="100"/>
      <c r="Y23" s="100"/>
      <c r="Z23" s="101">
        <f t="shared" si="13"/>
        <v>0</v>
      </c>
      <c r="AA23" s="67">
        <f t="shared" si="14"/>
        <v>0</v>
      </c>
      <c r="AB23" s="67">
        <f t="shared" si="15"/>
        <v>0</v>
      </c>
      <c r="AC23" s="103" t="str">
        <f t="shared" si="16"/>
        <v/>
      </c>
    </row>
    <row r="24" spans="1:29" ht="12.9" customHeight="1" x14ac:dyDescent="0.3">
      <c r="A24" s="95">
        <v>15</v>
      </c>
      <c r="B24" s="113" t="s">
        <v>105</v>
      </c>
      <c r="C24" s="97" t="s">
        <v>78</v>
      </c>
      <c r="D24" s="97">
        <v>303.3</v>
      </c>
      <c r="E24" s="50"/>
      <c r="F24" s="67">
        <f t="shared" si="0"/>
        <v>303.3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303.3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20"/>
      <c r="W24" s="100"/>
      <c r="X24" s="100"/>
      <c r="Y24" s="100"/>
      <c r="Z24" s="101">
        <f t="shared" si="13"/>
        <v>0</v>
      </c>
      <c r="AA24" s="67">
        <f t="shared" si="14"/>
        <v>0</v>
      </c>
      <c r="AB24" s="67">
        <f t="shared" si="15"/>
        <v>0</v>
      </c>
      <c r="AC24" s="103" t="str">
        <f t="shared" si="16"/>
        <v/>
      </c>
    </row>
    <row r="25" spans="1:29" ht="12.9" customHeight="1" x14ac:dyDescent="0.3">
      <c r="A25" s="95">
        <v>16</v>
      </c>
      <c r="B25" s="113" t="s">
        <v>106</v>
      </c>
      <c r="C25" s="97" t="s">
        <v>78</v>
      </c>
      <c r="D25" s="97">
        <v>293.89999999999998</v>
      </c>
      <c r="E25" s="50"/>
      <c r="F25" s="67">
        <f t="shared" si="0"/>
        <v>293.89999999999998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293.89999999999998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20"/>
      <c r="W25" s="100"/>
      <c r="X25" s="100"/>
      <c r="Y25" s="100"/>
      <c r="Z25" s="101">
        <f t="shared" si="13"/>
        <v>0</v>
      </c>
      <c r="AA25" s="67">
        <f t="shared" si="14"/>
        <v>0</v>
      </c>
      <c r="AB25" s="67">
        <f t="shared" si="15"/>
        <v>0</v>
      </c>
      <c r="AC25" s="103" t="str">
        <f t="shared" si="16"/>
        <v/>
      </c>
    </row>
    <row r="26" spans="1:29" ht="12.9" customHeight="1" x14ac:dyDescent="0.3">
      <c r="A26" s="95">
        <v>17</v>
      </c>
      <c r="B26" s="113" t="s">
        <v>107</v>
      </c>
      <c r="C26" s="97" t="s">
        <v>78</v>
      </c>
      <c r="D26" s="97">
        <v>0</v>
      </c>
      <c r="E26" s="50" t="s">
        <v>37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20"/>
      <c r="W26" s="100"/>
      <c r="X26" s="100"/>
      <c r="Y26" s="100"/>
      <c r="Z26" s="101">
        <f t="shared" si="13"/>
        <v>0</v>
      </c>
      <c r="AA26" s="67">
        <f t="shared" si="14"/>
        <v>1</v>
      </c>
      <c r="AB26" s="67">
        <f t="shared" si="15"/>
        <v>0</v>
      </c>
      <c r="AC26" s="103" t="str">
        <f t="shared" si="16"/>
        <v/>
      </c>
    </row>
    <row r="27" spans="1:29" ht="12.9" customHeight="1" x14ac:dyDescent="0.3">
      <c r="A27" s="95">
        <v>18</v>
      </c>
      <c r="B27" s="113" t="s">
        <v>57</v>
      </c>
      <c r="C27" s="97" t="s">
        <v>78</v>
      </c>
      <c r="D27" s="97">
        <v>0</v>
      </c>
      <c r="E27" s="50" t="s">
        <v>37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20"/>
      <c r="W27" s="100"/>
      <c r="X27" s="100"/>
      <c r="Y27" s="100"/>
      <c r="Z27" s="101">
        <f t="shared" si="13"/>
        <v>0</v>
      </c>
      <c r="AA27" s="67">
        <f t="shared" si="14"/>
        <v>1</v>
      </c>
      <c r="AB27" s="67">
        <f t="shared" si="15"/>
        <v>0</v>
      </c>
      <c r="AC27" s="103" t="str">
        <f t="shared" si="16"/>
        <v/>
      </c>
    </row>
    <row r="28" spans="1:29" ht="12.9" customHeight="1" x14ac:dyDescent="0.3">
      <c r="A28" s="95">
        <v>19</v>
      </c>
      <c r="B28" s="113" t="s">
        <v>108</v>
      </c>
      <c r="C28" s="97" t="s">
        <v>90</v>
      </c>
      <c r="D28" s="97">
        <v>304.5</v>
      </c>
      <c r="E28" s="50"/>
      <c r="F28" s="67">
        <f t="shared" si="0"/>
        <v>304.5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304.5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20"/>
      <c r="W28" s="100"/>
      <c r="X28" s="100"/>
      <c r="Y28" s="100"/>
      <c r="Z28" s="101">
        <f t="shared" si="13"/>
        <v>0</v>
      </c>
      <c r="AA28" s="67">
        <f t="shared" si="14"/>
        <v>0</v>
      </c>
      <c r="AB28" s="67">
        <f t="shared" si="15"/>
        <v>0</v>
      </c>
      <c r="AC28" s="103" t="str">
        <f t="shared" si="16"/>
        <v/>
      </c>
    </row>
    <row r="29" spans="1:29" ht="12.9" customHeight="1" x14ac:dyDescent="0.3">
      <c r="A29" s="95">
        <v>20</v>
      </c>
      <c r="B29" s="113" t="s">
        <v>109</v>
      </c>
      <c r="C29" s="97" t="s">
        <v>90</v>
      </c>
      <c r="D29" s="97">
        <v>301</v>
      </c>
      <c r="E29" s="50"/>
      <c r="F29" s="67">
        <f t="shared" si="0"/>
        <v>301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301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20"/>
      <c r="W29" s="100"/>
      <c r="X29" s="100"/>
      <c r="Y29" s="100"/>
      <c r="Z29" s="101">
        <f t="shared" si="13"/>
        <v>0</v>
      </c>
      <c r="AA29" s="67">
        <f t="shared" si="14"/>
        <v>0</v>
      </c>
      <c r="AB29" s="67">
        <f t="shared" si="15"/>
        <v>0</v>
      </c>
      <c r="AC29" s="103" t="str">
        <f t="shared" si="16"/>
        <v/>
      </c>
    </row>
    <row r="30" spans="1:29" ht="12.9" customHeight="1" x14ac:dyDescent="0.3">
      <c r="A30" s="95">
        <v>21</v>
      </c>
      <c r="B30" s="113" t="s">
        <v>110</v>
      </c>
      <c r="C30" s="97" t="s">
        <v>90</v>
      </c>
      <c r="D30" s="97">
        <v>300.3</v>
      </c>
      <c r="E30" s="50"/>
      <c r="F30" s="67">
        <f t="shared" si="0"/>
        <v>300.3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300.3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20"/>
      <c r="W30" s="100"/>
      <c r="X30" s="100"/>
      <c r="Y30" s="100"/>
      <c r="Z30" s="101">
        <f t="shared" si="13"/>
        <v>0</v>
      </c>
      <c r="AA30" s="67">
        <f t="shared" si="14"/>
        <v>0</v>
      </c>
      <c r="AB30" s="67">
        <f t="shared" si="15"/>
        <v>0</v>
      </c>
      <c r="AC30" s="103" t="str">
        <f t="shared" si="16"/>
        <v/>
      </c>
    </row>
    <row r="31" spans="1:29" ht="12.9" customHeight="1" x14ac:dyDescent="0.3">
      <c r="A31" s="95">
        <v>22</v>
      </c>
      <c r="B31" s="113" t="s">
        <v>111</v>
      </c>
      <c r="C31" s="97" t="s">
        <v>90</v>
      </c>
      <c r="D31" s="97">
        <v>0</v>
      </c>
      <c r="E31" s="50"/>
      <c r="F31" s="67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0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20"/>
      <c r="W31" s="100"/>
      <c r="X31" s="100"/>
      <c r="Y31" s="100"/>
      <c r="Z31" s="101">
        <f t="shared" si="13"/>
        <v>0</v>
      </c>
      <c r="AA31" s="67">
        <f t="shared" si="14"/>
        <v>1</v>
      </c>
      <c r="AB31" s="67">
        <f t="shared" si="15"/>
        <v>0</v>
      </c>
      <c r="AC31" s="103" t="str">
        <f t="shared" si="16"/>
        <v/>
      </c>
    </row>
    <row r="32" spans="1:29" ht="12.9" customHeight="1" x14ac:dyDescent="0.3">
      <c r="A32" s="95">
        <v>23</v>
      </c>
      <c r="B32" s="113" t="s">
        <v>112</v>
      </c>
      <c r="C32" s="97" t="s">
        <v>90</v>
      </c>
      <c r="D32" s="97">
        <v>0</v>
      </c>
      <c r="E32" s="50" t="s">
        <v>37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20"/>
      <c r="W32" s="100"/>
      <c r="X32" s="100"/>
      <c r="Y32" s="100"/>
      <c r="Z32" s="101">
        <f t="shared" si="13"/>
        <v>0</v>
      </c>
      <c r="AA32" s="67">
        <f t="shared" si="14"/>
        <v>1</v>
      </c>
      <c r="AB32" s="67">
        <f t="shared" si="15"/>
        <v>0</v>
      </c>
      <c r="AC32" s="103" t="str">
        <f t="shared" si="16"/>
        <v/>
      </c>
    </row>
    <row r="33" spans="1:29" ht="12.9" customHeight="1" x14ac:dyDescent="0.3">
      <c r="A33" s="95">
        <v>24</v>
      </c>
      <c r="B33" s="113" t="s">
        <v>113</v>
      </c>
      <c r="C33" s="97" t="s">
        <v>90</v>
      </c>
      <c r="D33" s="97">
        <v>0</v>
      </c>
      <c r="E33" s="50" t="s">
        <v>37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20"/>
      <c r="W33" s="100"/>
      <c r="X33" s="100"/>
      <c r="Y33" s="100"/>
      <c r="Z33" s="101">
        <f t="shared" si="13"/>
        <v>0</v>
      </c>
      <c r="AA33" s="67">
        <f t="shared" si="14"/>
        <v>1</v>
      </c>
      <c r="AB33" s="67">
        <f t="shared" si="15"/>
        <v>0</v>
      </c>
      <c r="AC33" s="103" t="str">
        <f t="shared" si="16"/>
        <v/>
      </c>
    </row>
    <row r="34" spans="1:29" ht="12.9" customHeight="1" x14ac:dyDescent="0.3">
      <c r="A34" s="95">
        <v>25</v>
      </c>
      <c r="B34" s="113" t="s">
        <v>114</v>
      </c>
      <c r="C34" s="97" t="s">
        <v>91</v>
      </c>
      <c r="D34" s="97">
        <v>310.39999999999998</v>
      </c>
      <c r="E34" s="50"/>
      <c r="F34" s="67">
        <f t="shared" si="0"/>
        <v>310.39999999999998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310.39999999999998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20"/>
      <c r="W34" s="100"/>
      <c r="X34" s="100"/>
      <c r="Y34" s="100"/>
      <c r="Z34" s="101">
        <f t="shared" si="13"/>
        <v>0</v>
      </c>
      <c r="AA34" s="67">
        <f t="shared" si="14"/>
        <v>0</v>
      </c>
      <c r="AB34" s="67">
        <f t="shared" si="15"/>
        <v>0</v>
      </c>
      <c r="AC34" s="103" t="str">
        <f t="shared" si="16"/>
        <v/>
      </c>
    </row>
    <row r="35" spans="1:29" ht="12.9" customHeight="1" x14ac:dyDescent="0.3">
      <c r="A35" s="95">
        <v>26</v>
      </c>
      <c r="B35" s="113" t="s">
        <v>115</v>
      </c>
      <c r="C35" s="97" t="s">
        <v>91</v>
      </c>
      <c r="D35" s="97">
        <v>307.39999999999998</v>
      </c>
      <c r="E35" s="50"/>
      <c r="F35" s="67">
        <f t="shared" si="0"/>
        <v>307.39999999999998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307.39999999999998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20"/>
      <c r="W35" s="100"/>
      <c r="X35" s="100"/>
      <c r="Y35" s="100"/>
      <c r="Z35" s="101">
        <f t="shared" si="13"/>
        <v>0</v>
      </c>
      <c r="AA35" s="67">
        <f t="shared" si="14"/>
        <v>0</v>
      </c>
      <c r="AB35" s="67">
        <f t="shared" si="15"/>
        <v>0</v>
      </c>
      <c r="AC35" s="103" t="str">
        <f t="shared" si="16"/>
        <v/>
      </c>
    </row>
    <row r="36" spans="1:29" ht="12.9" customHeight="1" x14ac:dyDescent="0.3">
      <c r="A36" s="95">
        <v>27</v>
      </c>
      <c r="B36" s="113" t="s">
        <v>116</v>
      </c>
      <c r="C36" s="97" t="s">
        <v>91</v>
      </c>
      <c r="D36" s="97">
        <v>306.8</v>
      </c>
      <c r="E36" s="50"/>
      <c r="F36" s="67">
        <f t="shared" si="0"/>
        <v>306.8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306.8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20"/>
      <c r="W36" s="100"/>
      <c r="X36" s="100"/>
      <c r="Y36" s="100"/>
      <c r="Z36" s="101">
        <f t="shared" si="13"/>
        <v>0</v>
      </c>
      <c r="AA36" s="67">
        <f t="shared" si="14"/>
        <v>0</v>
      </c>
      <c r="AB36" s="67">
        <f t="shared" si="15"/>
        <v>0</v>
      </c>
      <c r="AC36" s="103" t="str">
        <f t="shared" si="16"/>
        <v/>
      </c>
    </row>
    <row r="37" spans="1:29" ht="12.9" customHeight="1" x14ac:dyDescent="0.3">
      <c r="A37" s="95">
        <v>28</v>
      </c>
      <c r="B37" s="113" t="s">
        <v>117</v>
      </c>
      <c r="C37" s="97" t="s">
        <v>91</v>
      </c>
      <c r="D37" s="97">
        <v>305.10000000000002</v>
      </c>
      <c r="E37" s="50"/>
      <c r="F37" s="67">
        <f t="shared" si="0"/>
        <v>305.10000000000002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305.10000000000002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20"/>
      <c r="W37" s="100"/>
      <c r="X37" s="100"/>
      <c r="Y37" s="100"/>
      <c r="Z37" s="101">
        <f t="shared" si="13"/>
        <v>0</v>
      </c>
      <c r="AA37" s="67">
        <f t="shared" si="14"/>
        <v>0</v>
      </c>
      <c r="AB37" s="67">
        <f t="shared" si="15"/>
        <v>0</v>
      </c>
      <c r="AC37" s="103" t="str">
        <f t="shared" si="16"/>
        <v/>
      </c>
    </row>
    <row r="38" spans="1:29" ht="12.9" customHeight="1" x14ac:dyDescent="0.3">
      <c r="A38" s="95">
        <v>29</v>
      </c>
      <c r="B38" s="113" t="s">
        <v>118</v>
      </c>
      <c r="C38" s="97" t="s">
        <v>91</v>
      </c>
      <c r="D38" s="97">
        <v>302.3</v>
      </c>
      <c r="E38" s="50" t="s">
        <v>37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20"/>
      <c r="W38" s="100"/>
      <c r="X38" s="100"/>
      <c r="Y38" s="100"/>
      <c r="Z38" s="101">
        <f t="shared" si="13"/>
        <v>0</v>
      </c>
      <c r="AA38" s="67">
        <f t="shared" si="14"/>
        <v>0</v>
      </c>
      <c r="AB38" s="67">
        <f t="shared" si="15"/>
        <v>0</v>
      </c>
      <c r="AC38" s="103" t="str">
        <f t="shared" si="16"/>
        <v/>
      </c>
    </row>
    <row r="39" spans="1:29" ht="12.9" customHeight="1" x14ac:dyDescent="0.3">
      <c r="A39" s="95">
        <v>30</v>
      </c>
      <c r="B39" s="113" t="s">
        <v>58</v>
      </c>
      <c r="C39" s="97" t="s">
        <v>91</v>
      </c>
      <c r="D39" s="97">
        <v>0</v>
      </c>
      <c r="E39" s="50" t="s">
        <v>37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20"/>
      <c r="W39" s="100"/>
      <c r="X39" s="100"/>
      <c r="Y39" s="100"/>
      <c r="Z39" s="101">
        <f t="shared" si="13"/>
        <v>0</v>
      </c>
      <c r="AA39" s="67">
        <f t="shared" si="14"/>
        <v>1</v>
      </c>
      <c r="AB39" s="67">
        <f t="shared" si="15"/>
        <v>0</v>
      </c>
      <c r="AC39" s="103" t="str">
        <f t="shared" si="16"/>
        <v/>
      </c>
    </row>
    <row r="40" spans="1:29" ht="12.9" customHeight="1" x14ac:dyDescent="0.3">
      <c r="A40" s="95">
        <v>31</v>
      </c>
      <c r="B40" s="113" t="s">
        <v>119</v>
      </c>
      <c r="C40" s="97" t="s">
        <v>92</v>
      </c>
      <c r="D40" s="97">
        <v>301.8</v>
      </c>
      <c r="E40" s="50"/>
      <c r="F40" s="67">
        <f t="shared" si="0"/>
        <v>301.8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301.8</v>
      </c>
      <c r="R40" s="67">
        <f t="shared" si="12"/>
        <v>1</v>
      </c>
      <c r="U40" s="120"/>
      <c r="W40" s="100"/>
      <c r="X40" s="100"/>
      <c r="Y40" s="100"/>
      <c r="Z40" s="101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3" t="str">
        <f t="shared" ref="AC40:AC44" si="20">IF(AA40+AB40=2,"Korrekt","")</f>
        <v/>
      </c>
    </row>
    <row r="41" spans="1:29" ht="12.9" customHeight="1" x14ac:dyDescent="0.3">
      <c r="A41" s="95">
        <v>32</v>
      </c>
      <c r="B41" s="113" t="s">
        <v>120</v>
      </c>
      <c r="C41" s="97" t="s">
        <v>92</v>
      </c>
      <c r="D41" s="97">
        <v>294</v>
      </c>
      <c r="E41" s="50"/>
      <c r="F41" s="67">
        <f t="shared" si="0"/>
        <v>294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294</v>
      </c>
      <c r="R41" s="67">
        <f t="shared" si="12"/>
        <v>1</v>
      </c>
      <c r="U41" s="120"/>
      <c r="W41" s="100"/>
      <c r="X41" s="100"/>
      <c r="Y41" s="100"/>
      <c r="Z41" s="101">
        <f t="shared" si="17"/>
        <v>0</v>
      </c>
      <c r="AA41" s="67">
        <f t="shared" si="18"/>
        <v>0</v>
      </c>
      <c r="AB41" s="67">
        <f t="shared" si="19"/>
        <v>0</v>
      </c>
      <c r="AC41" s="103" t="str">
        <f t="shared" si="20"/>
        <v/>
      </c>
    </row>
    <row r="42" spans="1:29" ht="12.9" customHeight="1" x14ac:dyDescent="0.3">
      <c r="A42" s="95">
        <v>33</v>
      </c>
      <c r="B42" s="113" t="s">
        <v>121</v>
      </c>
      <c r="C42" s="97" t="s">
        <v>92</v>
      </c>
      <c r="D42" s="97">
        <v>280.2</v>
      </c>
      <c r="E42" s="50"/>
      <c r="F42" s="67">
        <f t="shared" si="0"/>
        <v>280.2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280.2</v>
      </c>
      <c r="R42" s="67">
        <f t="shared" si="12"/>
        <v>1</v>
      </c>
      <c r="U42" s="120"/>
      <c r="W42" s="100"/>
      <c r="X42" s="100"/>
      <c r="Y42" s="100"/>
      <c r="Z42" s="101">
        <f t="shared" si="17"/>
        <v>0</v>
      </c>
      <c r="AA42" s="67">
        <f t="shared" si="18"/>
        <v>0</v>
      </c>
      <c r="AB42" s="67">
        <f t="shared" si="19"/>
        <v>0</v>
      </c>
      <c r="AC42" s="103" t="str">
        <f t="shared" si="20"/>
        <v/>
      </c>
    </row>
    <row r="43" spans="1:29" ht="12.9" customHeight="1" x14ac:dyDescent="0.3">
      <c r="A43" s="95">
        <v>34</v>
      </c>
      <c r="B43" s="113" t="s">
        <v>122</v>
      </c>
      <c r="C43" s="97" t="s">
        <v>92</v>
      </c>
      <c r="D43" s="97">
        <v>0</v>
      </c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20"/>
      <c r="W43" s="100"/>
      <c r="X43" s="100"/>
      <c r="Y43" s="100"/>
      <c r="Z43" s="101">
        <f t="shared" si="17"/>
        <v>0</v>
      </c>
      <c r="AA43" s="67">
        <f t="shared" si="18"/>
        <v>1</v>
      </c>
      <c r="AB43" s="67">
        <f t="shared" si="19"/>
        <v>0</v>
      </c>
      <c r="AC43" s="103" t="str">
        <f t="shared" si="20"/>
        <v/>
      </c>
    </row>
    <row r="44" spans="1:29" ht="12.9" customHeight="1" x14ac:dyDescent="0.3">
      <c r="A44" s="95">
        <v>35</v>
      </c>
      <c r="B44" s="113" t="s">
        <v>123</v>
      </c>
      <c r="C44" s="97" t="s">
        <v>92</v>
      </c>
      <c r="D44" s="97">
        <v>0</v>
      </c>
      <c r="E44" s="50" t="s">
        <v>37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20"/>
      <c r="W44" s="100"/>
      <c r="X44" s="100"/>
      <c r="Y44" s="100"/>
      <c r="Z44" s="101">
        <f t="shared" si="17"/>
        <v>0</v>
      </c>
      <c r="AA44" s="67">
        <f t="shared" si="18"/>
        <v>1</v>
      </c>
      <c r="AB44" s="67">
        <f t="shared" si="19"/>
        <v>0</v>
      </c>
      <c r="AC44" s="103" t="str">
        <f t="shared" si="20"/>
        <v/>
      </c>
    </row>
    <row r="45" spans="1:29" ht="12.9" customHeight="1" x14ac:dyDescent="0.3">
      <c r="A45" s="95">
        <v>36</v>
      </c>
      <c r="B45" s="113" t="s">
        <v>124</v>
      </c>
      <c r="C45" s="97" t="s">
        <v>92</v>
      </c>
      <c r="D45" s="97">
        <v>0</v>
      </c>
      <c r="E45" s="50" t="s">
        <v>37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20"/>
      <c r="W45" s="100"/>
      <c r="X45" s="100"/>
      <c r="Y45" s="100"/>
      <c r="Z45" s="101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3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934.1</v>
      </c>
      <c r="H46" s="67">
        <f>SUM(H10:H45)</f>
        <v>4</v>
      </c>
      <c r="I46" s="67">
        <f>LARGE(I10:I45,1)+LARGE(I10:I45,2)+LARGE(I10:I45,3)</f>
        <v>915.09999999999991</v>
      </c>
      <c r="J46" s="67">
        <f>SUM(J10:J45)</f>
        <v>4</v>
      </c>
      <c r="K46" s="67">
        <f>LARGE(K10:K45,1)+LARGE(K10:K45,2)+LARGE(K10:K45,3)</f>
        <v>917</v>
      </c>
      <c r="L46" s="67">
        <f>SUM(L10:L45)</f>
        <v>4</v>
      </c>
      <c r="M46" s="67">
        <f>LARGE(M10:M45,1)+LARGE(M10:M45,2)+LARGE(M10:M45,3)</f>
        <v>905.8</v>
      </c>
      <c r="N46" s="67">
        <f>SUM(N10:N45)</f>
        <v>4</v>
      </c>
      <c r="O46" s="67">
        <f>LARGE(O10:O45,1)+LARGE(O10:O45,2)+LARGE(O10:O45,3)</f>
        <v>924.59999999999991</v>
      </c>
      <c r="P46" s="67">
        <f>SUM(P10:P45)</f>
        <v>4</v>
      </c>
      <c r="Q46" s="67">
        <f>LARGE(Q10:Q45,1)+LARGE(Q10:Q45,2)+LARGE(Q10:Q45,3)</f>
        <v>876</v>
      </c>
      <c r="R46" s="67">
        <f>SUM(R10:S45)</f>
        <v>4</v>
      </c>
    </row>
    <row r="47" spans="1:29" ht="15" customHeight="1" x14ac:dyDescent="0.3">
      <c r="C47" s="67" t="s">
        <v>67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topLeftCell="A3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53</v>
      </c>
      <c r="C1" s="110"/>
      <c r="D1" s="73" t="s">
        <v>8</v>
      </c>
      <c r="V1" s="109" t="s">
        <v>51</v>
      </c>
      <c r="W1" s="174" t="str">
        <f>Übersicht!E4</f>
        <v>Rastdorf</v>
      </c>
      <c r="X1" s="174"/>
    </row>
    <row r="2" spans="1:29" x14ac:dyDescent="0.3">
      <c r="A2" s="108">
        <v>1</v>
      </c>
      <c r="B2" s="64" t="str">
        <f>'Wettkampf 1'!B2</f>
        <v>Rastdorf III</v>
      </c>
      <c r="D2" s="73">
        <f>G46</f>
        <v>929.59999999999991</v>
      </c>
      <c r="E2" s="112" t="str">
        <f>IF(H46&gt;4,"Es sind zu viele Schützen in Wertung!"," ")</f>
        <v xml:space="preserve"> </v>
      </c>
      <c r="V2" s="109" t="s">
        <v>35</v>
      </c>
      <c r="W2" s="175" t="str">
        <f>Übersicht!E3</f>
        <v>25.09.</v>
      </c>
      <c r="X2" s="174"/>
    </row>
    <row r="3" spans="1:29" x14ac:dyDescent="0.3">
      <c r="A3" s="108">
        <v>2</v>
      </c>
      <c r="B3" s="64" t="str">
        <f>'Wettkampf 1'!B3</f>
        <v>Börger IV</v>
      </c>
      <c r="D3" s="73">
        <f>I46</f>
        <v>909.69999999999993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Bockhorst</v>
      </c>
      <c r="D4" s="73">
        <f>K46</f>
        <v>918.6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9" x14ac:dyDescent="0.3">
      <c r="A5" s="108">
        <v>4</v>
      </c>
      <c r="B5" s="64" t="str">
        <f>'Wettkampf 1'!B5</f>
        <v>Neubörger III</v>
      </c>
      <c r="D5" s="73">
        <f>M46</f>
        <v>917.9</v>
      </c>
      <c r="E5" s="112" t="str">
        <f>IF(N46&gt;4,"Es sind zu viele Schützen in Wertung!"," ")</f>
        <v xml:space="preserve"> </v>
      </c>
      <c r="U5" s="76"/>
      <c r="V5" s="109" t="s">
        <v>50</v>
      </c>
      <c r="W5" s="169"/>
      <c r="X5" s="170"/>
      <c r="Y5" s="76"/>
    </row>
    <row r="6" spans="1:29" x14ac:dyDescent="0.3">
      <c r="A6" s="108">
        <v>5</v>
      </c>
      <c r="B6" s="64" t="str">
        <f>'Wettkampf 1'!B6</f>
        <v>Spahnharrenst. III</v>
      </c>
      <c r="D6" s="73">
        <f>O46</f>
        <v>929.69999999999993</v>
      </c>
      <c r="E6" s="112" t="str">
        <f>IF(P46&gt;4,"Es sind zu viele Schützen in Wertung!"," ")</f>
        <v xml:space="preserve"> </v>
      </c>
      <c r="U6" s="76"/>
      <c r="V6" s="109" t="s">
        <v>49</v>
      </c>
      <c r="W6" s="173"/>
      <c r="X6" s="173"/>
      <c r="Y6" s="76"/>
    </row>
    <row r="7" spans="1:29" x14ac:dyDescent="0.3">
      <c r="A7" s="108">
        <v>6</v>
      </c>
      <c r="B7" s="64" t="str">
        <f>'Wettkampf 1'!B7</f>
        <v>Ostenwalde III</v>
      </c>
      <c r="D7" s="73">
        <f>Q46</f>
        <v>861.59999999999991</v>
      </c>
      <c r="E7" s="112" t="str">
        <f>IF(R46&gt;4,"Es sind zu viele Schützen in Wertung!"," ")</f>
        <v xml:space="preserve"> </v>
      </c>
      <c r="U7" s="76"/>
      <c r="V7" s="109" t="s">
        <v>59</v>
      </c>
      <c r="W7" s="176" t="s">
        <v>69</v>
      </c>
      <c r="X7" s="17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66" t="s">
        <v>36</v>
      </c>
      <c r="V9" s="167"/>
      <c r="W9" s="167"/>
      <c r="X9" s="168"/>
    </row>
    <row r="10" spans="1:29" ht="12.9" customHeight="1" x14ac:dyDescent="0.3">
      <c r="A10" s="108">
        <v>1</v>
      </c>
      <c r="B10" s="66" t="str">
        <f>'Wettkampf 1'!B10</f>
        <v>Günter Bookjans</v>
      </c>
      <c r="C10" s="66" t="str">
        <f>'Wettkampf 1'!C10</f>
        <v>Rastdorf III</v>
      </c>
      <c r="D10" s="82">
        <v>306.2</v>
      </c>
      <c r="E10" s="83"/>
      <c r="F10" s="68">
        <f>IF(E10="x","0",D10)</f>
        <v>306.2</v>
      </c>
      <c r="G10" s="69">
        <f>IF(C10=$B$2,F10,0)</f>
        <v>306.2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Michael Meer</v>
      </c>
      <c r="C11" s="66" t="str">
        <f>'Wettkampf 1'!C11</f>
        <v>Rastdorf III</v>
      </c>
      <c r="D11" s="82">
        <v>311.2</v>
      </c>
      <c r="E11" s="83"/>
      <c r="F11" s="68">
        <f t="shared" ref="F11:F45" si="0">IF(E11="x","0",D11)</f>
        <v>311.2</v>
      </c>
      <c r="G11" s="69">
        <f t="shared" ref="G11:G45" si="1">IF(C11=$B$2,F11,0)</f>
        <v>311.2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Robert Wotte</v>
      </c>
      <c r="C12" s="66" t="str">
        <f>'Wettkampf 1'!C12</f>
        <v>Rastdorf III</v>
      </c>
      <c r="D12" s="82">
        <v>312.2</v>
      </c>
      <c r="E12" s="83"/>
      <c r="F12" s="68">
        <f t="shared" si="0"/>
        <v>312.2</v>
      </c>
      <c r="G12" s="69">
        <f t="shared" si="1"/>
        <v>312.2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Helmut Müller</v>
      </c>
      <c r="C13" s="66" t="str">
        <f>'Wettkampf 1'!C13</f>
        <v>Rastdorf III</v>
      </c>
      <c r="D13" s="82">
        <v>306.10000000000002</v>
      </c>
      <c r="E13" s="83"/>
      <c r="F13" s="68">
        <f t="shared" si="0"/>
        <v>306.10000000000002</v>
      </c>
      <c r="G13" s="69">
        <f t="shared" si="1"/>
        <v>306.10000000000002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Frank Sommerfeld</v>
      </c>
      <c r="C14" s="66" t="str">
        <f>'Wettkampf 1'!C14</f>
        <v>Rastdorf III</v>
      </c>
      <c r="D14" s="82">
        <v>298.89999999999998</v>
      </c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Rastdorf III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Frank Schmees</v>
      </c>
      <c r="C16" s="66" t="str">
        <f>'Wettkampf 1'!C16</f>
        <v>Börger IV</v>
      </c>
      <c r="D16" s="82">
        <v>296.89999999999998</v>
      </c>
      <c r="E16" s="83"/>
      <c r="F16" s="68">
        <f t="shared" si="0"/>
        <v>296.89999999999998</v>
      </c>
      <c r="G16" s="69">
        <f t="shared" si="1"/>
        <v>0</v>
      </c>
      <c r="H16" s="69">
        <f t="shared" si="2"/>
        <v>0</v>
      </c>
      <c r="I16" s="69">
        <f t="shared" si="3"/>
        <v>296.89999999999998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Wilfried Albers</v>
      </c>
      <c r="C17" s="66" t="str">
        <f>'Wettkampf 1'!C17</f>
        <v>Börger IV</v>
      </c>
      <c r="D17" s="82">
        <v>308.8</v>
      </c>
      <c r="E17" s="83"/>
      <c r="F17" s="68">
        <f t="shared" si="0"/>
        <v>308.8</v>
      </c>
      <c r="G17" s="69">
        <f t="shared" si="1"/>
        <v>0</v>
      </c>
      <c r="H17" s="69">
        <f t="shared" si="2"/>
        <v>0</v>
      </c>
      <c r="I17" s="69">
        <f t="shared" si="3"/>
        <v>308.8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Johann Pohlgeers</v>
      </c>
      <c r="C18" s="66" t="str">
        <f>'Wettkampf 1'!C18</f>
        <v>Börger IV</v>
      </c>
      <c r="D18" s="82">
        <v>300.39999999999998</v>
      </c>
      <c r="E18" s="83"/>
      <c r="F18" s="68">
        <f t="shared" si="0"/>
        <v>300.39999999999998</v>
      </c>
      <c r="G18" s="69">
        <f t="shared" si="1"/>
        <v>0</v>
      </c>
      <c r="H18" s="69">
        <f t="shared" si="2"/>
        <v>0</v>
      </c>
      <c r="I18" s="69">
        <f t="shared" si="3"/>
        <v>300.39999999999998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Hermann Többen-Behrens</v>
      </c>
      <c r="C19" s="66" t="str">
        <f>'Wettkampf 1'!C19</f>
        <v>Börger IV</v>
      </c>
      <c r="D19" s="82">
        <v>300.5</v>
      </c>
      <c r="E19" s="83"/>
      <c r="F19" s="68">
        <f t="shared" si="0"/>
        <v>300.5</v>
      </c>
      <c r="G19" s="69">
        <f t="shared" si="1"/>
        <v>0</v>
      </c>
      <c r="H19" s="69">
        <f t="shared" si="2"/>
        <v>0</v>
      </c>
      <c r="I19" s="69">
        <f t="shared" si="3"/>
        <v>300.5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Hermann Krömer</v>
      </c>
      <c r="C20" s="66" t="str">
        <f>'Wettkampf 1'!C20</f>
        <v>Börger IV</v>
      </c>
      <c r="D20" s="82">
        <v>297.60000000000002</v>
      </c>
      <c r="E20" s="8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Börger IV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Heinz Platt</v>
      </c>
      <c r="C22" s="66" t="str">
        <f>'Wettkampf 1'!C22</f>
        <v>Bockhorst</v>
      </c>
      <c r="D22" s="82">
        <v>304.10000000000002</v>
      </c>
      <c r="E22" s="83"/>
      <c r="F22" s="68">
        <f t="shared" si="0"/>
        <v>304.10000000000002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304.10000000000002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Gerd Wagner</v>
      </c>
      <c r="C23" s="66" t="str">
        <f>'Wettkampf 1'!C23</f>
        <v>Bockhorst</v>
      </c>
      <c r="D23" s="82">
        <v>288.10000000000002</v>
      </c>
      <c r="E23" s="83" t="s">
        <v>37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Alex Rülander</v>
      </c>
      <c r="C24" s="66" t="str">
        <f>'Wettkampf 1'!C24</f>
        <v>Bockhorst</v>
      </c>
      <c r="D24" s="82">
        <v>303.60000000000002</v>
      </c>
      <c r="E24" s="83"/>
      <c r="F24" s="68">
        <f t="shared" si="0"/>
        <v>303.60000000000002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303.60000000000002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Lukas Rülander</v>
      </c>
      <c r="C25" s="66" t="str">
        <f>'Wettkampf 1'!C25</f>
        <v>Bockhorst</v>
      </c>
      <c r="D25" s="82">
        <v>297.89999999999998</v>
      </c>
      <c r="E25" s="83"/>
      <c r="F25" s="68">
        <f t="shared" si="0"/>
        <v>297.89999999999998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297.89999999999998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Stefan Hanneken</v>
      </c>
      <c r="C26" s="66" t="str">
        <f>'Wettkampf 1'!C26</f>
        <v>Bockhorst</v>
      </c>
      <c r="D26" s="82">
        <v>310.89999999999998</v>
      </c>
      <c r="E26" s="83"/>
      <c r="F26" s="68">
        <f t="shared" si="0"/>
        <v>310.89999999999998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310.89999999999998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Martin Klassen</v>
      </c>
      <c r="C28" s="66" t="str">
        <f>'Wettkampf 1'!C28</f>
        <v>Neubörger III</v>
      </c>
      <c r="D28" s="82">
        <v>305.3</v>
      </c>
      <c r="E28" s="83"/>
      <c r="F28" s="68">
        <f t="shared" si="0"/>
        <v>305.3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305.3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Sebastian Antons</v>
      </c>
      <c r="C29" s="66" t="str">
        <f>'Wettkampf 1'!C29</f>
        <v>Neubörger III</v>
      </c>
      <c r="D29" s="82">
        <v>310</v>
      </c>
      <c r="E29" s="83"/>
      <c r="F29" s="68">
        <f t="shared" si="0"/>
        <v>310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Christian Gerdes</v>
      </c>
      <c r="C30" s="66" t="str">
        <f>'Wettkampf 1'!C30</f>
        <v>Neubörger III</v>
      </c>
      <c r="D30" s="82">
        <v>302.60000000000002</v>
      </c>
      <c r="E30" s="83"/>
      <c r="F30" s="68">
        <f t="shared" si="0"/>
        <v>302.60000000000002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302.60000000000002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Markus Fromme</v>
      </c>
      <c r="C31" s="66" t="str">
        <f>'Wettkampf 1'!C31</f>
        <v>Neubörger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Neubörger III</v>
      </c>
      <c r="D32" s="82"/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Neubörger III</v>
      </c>
      <c r="D33" s="82"/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Sebastian Albers</v>
      </c>
      <c r="C34" s="66" t="str">
        <f>'Wettkampf 1'!C34</f>
        <v>Spahnharrenst. III</v>
      </c>
      <c r="D34" s="82">
        <v>306.89999999999998</v>
      </c>
      <c r="E34" s="83"/>
      <c r="F34" s="68">
        <f t="shared" si="0"/>
        <v>306.89999999999998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306.89999999999998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Stefen van der Draai</v>
      </c>
      <c r="C35" s="66" t="str">
        <f>'Wettkampf 1'!C35</f>
        <v>Spahnharrenst. III</v>
      </c>
      <c r="D35" s="82">
        <v>309.89999999999998</v>
      </c>
      <c r="E35" s="83"/>
      <c r="F35" s="68">
        <f t="shared" si="0"/>
        <v>309.89999999999998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309.89999999999998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Ingo Jaeger</v>
      </c>
      <c r="C36" s="66" t="str">
        <f>'Wettkampf 1'!C36</f>
        <v>Spahnharrenst. III</v>
      </c>
      <c r="D36" s="82">
        <v>311.7</v>
      </c>
      <c r="E36" s="83"/>
      <c r="F36" s="68">
        <f t="shared" si="0"/>
        <v>311.7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Sascha Albers</v>
      </c>
      <c r="C37" s="66" t="str">
        <f>'Wettkampf 1'!C37</f>
        <v>Spahnharrenst. III</v>
      </c>
      <c r="D37" s="82">
        <v>308.10000000000002</v>
      </c>
      <c r="E37" s="83"/>
      <c r="F37" s="68">
        <f t="shared" si="0"/>
        <v>308.10000000000002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308.10000000000002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Wilhelm Meyer</v>
      </c>
      <c r="C38" s="66" t="str">
        <f>'Wettkampf 1'!C38</f>
        <v>Spahnharrenst. III</v>
      </c>
      <c r="D38" s="82">
        <v>303.39999999999998</v>
      </c>
      <c r="E38" s="83" t="s">
        <v>37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Spahnharrenst. III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Andreas Janssen</v>
      </c>
      <c r="C40" s="66" t="str">
        <f>'Wettkampf 1'!C40</f>
        <v>Ostenwalde III</v>
      </c>
      <c r="D40" s="82">
        <v>294.89999999999998</v>
      </c>
      <c r="E40" s="83"/>
      <c r="F40" s="68">
        <f t="shared" si="0"/>
        <v>294.89999999999998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294.89999999999998</v>
      </c>
      <c r="R40" s="69">
        <f t="shared" si="12"/>
        <v>1</v>
      </c>
      <c r="S40" s="69"/>
      <c r="T40" s="69"/>
      <c r="U40" s="85"/>
      <c r="V40" s="85"/>
      <c r="W40" s="85"/>
      <c r="X40" s="89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8">
        <v>32</v>
      </c>
      <c r="B41" s="66" t="str">
        <f>'Wettkampf 1'!B41</f>
        <v>Thorsten Koop</v>
      </c>
      <c r="C41" s="66" t="str">
        <f>'Wettkampf 1'!C41</f>
        <v>Ostenwalde III</v>
      </c>
      <c r="D41" s="82">
        <v>272.3</v>
      </c>
      <c r="E41" s="83"/>
      <c r="F41" s="68">
        <f t="shared" si="0"/>
        <v>272.3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272.3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8">
        <v>33</v>
      </c>
      <c r="B42" s="66" t="str">
        <f>'Wettkampf 1'!B42</f>
        <v>Björn Westendorf</v>
      </c>
      <c r="C42" s="66" t="str">
        <f>'Wettkampf 1'!C42</f>
        <v>Ostenwalde III</v>
      </c>
      <c r="D42" s="82">
        <v>294.39999999999998</v>
      </c>
      <c r="E42" s="83"/>
      <c r="F42" s="68">
        <f t="shared" si="0"/>
        <v>294.39999999999998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294.39999999999998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8">
        <v>34</v>
      </c>
      <c r="B43" s="66" t="str">
        <f>'Wettkampf 1'!B43</f>
        <v>Carsten Feder</v>
      </c>
      <c r="C43" s="66" t="str">
        <f>'Wettkampf 1'!C43</f>
        <v>Ostenwalde III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8">
        <v>35</v>
      </c>
      <c r="B44" s="66" t="str">
        <f>'Wettkampf 1'!B44</f>
        <v>Stefan Drees</v>
      </c>
      <c r="C44" s="66" t="str">
        <f>'Wettkampf 1'!C44</f>
        <v>Ostenwalde III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Ostenwalde III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929.59999999999991</v>
      </c>
      <c r="H46" s="69">
        <f>SUM(H10:H45)</f>
        <v>4</v>
      </c>
      <c r="I46" s="69">
        <f>LARGE(I10:I45,1)+LARGE(I10:I45,2)+LARGE(I10:I45,3)</f>
        <v>909.69999999999993</v>
      </c>
      <c r="J46" s="69">
        <f>SUM(J10:J45)</f>
        <v>4</v>
      </c>
      <c r="K46" s="69">
        <f>LARGE(K10:K45,1)+LARGE(K10:K45,2)+LARGE(K10:K45,3)</f>
        <v>918.6</v>
      </c>
      <c r="L46" s="69">
        <f>SUM(L10:L45)</f>
        <v>4</v>
      </c>
      <c r="M46" s="69">
        <f>LARGE(M10:M45,1)+LARGE(M10:M45,2)+LARGE(M10:M45,3)</f>
        <v>917.9</v>
      </c>
      <c r="N46" s="69">
        <f>SUM(N10:N45)</f>
        <v>4</v>
      </c>
      <c r="O46" s="69">
        <f>LARGE(O10:O45,1)+LARGE(O10:O45,2)+LARGE(O10:O45,3)</f>
        <v>929.69999999999993</v>
      </c>
      <c r="P46" s="69">
        <f>SUM(P10:P45)</f>
        <v>4</v>
      </c>
      <c r="Q46" s="69">
        <f>LARGE(Q10:Q45,1)+LARGE(Q10:Q45,2)+LARGE(Q10:Q45,3)</f>
        <v>861.59999999999991</v>
      </c>
      <c r="R46" s="69">
        <f>SUM(R10:S45)</f>
        <v>4</v>
      </c>
    </row>
    <row r="47" spans="1:27" x14ac:dyDescent="0.3">
      <c r="C47" s="69" t="s">
        <v>67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topLeftCell="A3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53</v>
      </c>
      <c r="C1" s="110"/>
      <c r="D1" s="73" t="s">
        <v>8</v>
      </c>
      <c r="V1" s="109" t="s">
        <v>51</v>
      </c>
      <c r="W1" s="174" t="str">
        <f>Übersicht!F4</f>
        <v>Bockhorst</v>
      </c>
      <c r="X1" s="174"/>
    </row>
    <row r="2" spans="1:29" x14ac:dyDescent="0.3">
      <c r="A2" s="108">
        <v>1</v>
      </c>
      <c r="B2" s="64" t="str">
        <f>'Wettkampf 1'!B2</f>
        <v>Rastdorf III</v>
      </c>
      <c r="D2" s="73">
        <f>G46</f>
        <v>934</v>
      </c>
      <c r="E2" s="112" t="str">
        <f>IF(H46&gt;4,"Es sind zu viele Schützen in Wertung!"," ")</f>
        <v xml:space="preserve"> </v>
      </c>
      <c r="V2" s="109" t="s">
        <v>35</v>
      </c>
      <c r="W2" s="175" t="str">
        <f>Übersicht!F3</f>
        <v>09.10.</v>
      </c>
      <c r="X2" s="174"/>
    </row>
    <row r="3" spans="1:29" x14ac:dyDescent="0.3">
      <c r="A3" s="108">
        <v>2</v>
      </c>
      <c r="B3" s="64" t="str">
        <f>'Wettkampf 1'!B3</f>
        <v>Börger IV</v>
      </c>
      <c r="D3" s="73">
        <f>I46</f>
        <v>918.5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Bockhorst</v>
      </c>
      <c r="D4" s="73">
        <f>K46</f>
        <v>906.80000000000007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9" x14ac:dyDescent="0.3">
      <c r="A5" s="108">
        <v>4</v>
      </c>
      <c r="B5" s="64" t="str">
        <f>'Wettkampf 1'!B5</f>
        <v>Neubörger III</v>
      </c>
      <c r="D5" s="73">
        <f>M46</f>
        <v>927.1</v>
      </c>
      <c r="E5" s="112" t="str">
        <f>IF(N46&gt;4,"Es sind zu viele Schützen in Wertung!"," ")</f>
        <v xml:space="preserve"> </v>
      </c>
      <c r="U5" s="76"/>
      <c r="V5" s="109" t="s">
        <v>50</v>
      </c>
      <c r="W5" s="169"/>
      <c r="X5" s="170"/>
      <c r="Y5" s="76"/>
    </row>
    <row r="6" spans="1:29" x14ac:dyDescent="0.3">
      <c r="A6" s="108">
        <v>5</v>
      </c>
      <c r="B6" s="64" t="str">
        <f>'Wettkampf 1'!B6</f>
        <v>Spahnharrenst. III</v>
      </c>
      <c r="D6" s="73">
        <f>O46</f>
        <v>936.09999999999991</v>
      </c>
      <c r="E6" s="112" t="str">
        <f>IF(P46&gt;4,"Es sind zu viele Schützen in Wertung!"," ")</f>
        <v xml:space="preserve"> </v>
      </c>
      <c r="U6" s="76"/>
      <c r="V6" s="109" t="s">
        <v>49</v>
      </c>
      <c r="W6" s="173"/>
      <c r="X6" s="173"/>
      <c r="Y6" s="76"/>
    </row>
    <row r="7" spans="1:29" x14ac:dyDescent="0.3">
      <c r="A7" s="108">
        <v>6</v>
      </c>
      <c r="B7" s="64" t="str">
        <f>'Wettkampf 1'!B7</f>
        <v>Ostenwalde III</v>
      </c>
      <c r="D7" s="73">
        <f>Q46</f>
        <v>887.30000000000007</v>
      </c>
      <c r="E7" s="112" t="str">
        <f>IF(R46&gt;4,"Es sind zu viele Schützen in Wertung!"," ")</f>
        <v xml:space="preserve"> </v>
      </c>
      <c r="U7" s="76"/>
      <c r="V7" s="109" t="s">
        <v>59</v>
      </c>
      <c r="W7" s="176" t="s">
        <v>69</v>
      </c>
      <c r="X7" s="17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66" t="s">
        <v>36</v>
      </c>
      <c r="V9" s="167"/>
      <c r="W9" s="167"/>
      <c r="X9" s="168"/>
    </row>
    <row r="10" spans="1:29" ht="12.9" customHeight="1" x14ac:dyDescent="0.3">
      <c r="A10" s="108">
        <v>1</v>
      </c>
      <c r="B10" s="66" t="str">
        <f>'Wettkampf 1'!B10</f>
        <v>Günter Bookjans</v>
      </c>
      <c r="C10" s="66" t="str">
        <f>'Wettkampf 1'!C10</f>
        <v>Rastdorf III</v>
      </c>
      <c r="D10" s="82">
        <v>312.60000000000002</v>
      </c>
      <c r="E10" s="83"/>
      <c r="F10" s="68">
        <f>IF(E10="x","0",D10)</f>
        <v>312.60000000000002</v>
      </c>
      <c r="G10" s="69">
        <f>IF(C10=$B$2,F10,0)</f>
        <v>312.60000000000002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Michael Meer</v>
      </c>
      <c r="C11" s="66" t="str">
        <f>'Wettkampf 1'!C11</f>
        <v>Rastdorf III</v>
      </c>
      <c r="D11" s="82">
        <v>309.7</v>
      </c>
      <c r="E11" s="83"/>
      <c r="F11" s="68">
        <f t="shared" ref="F11:F45" si="0">IF(E11="x","0",D11)</f>
        <v>309.7</v>
      </c>
      <c r="G11" s="69">
        <f t="shared" ref="G11:G45" si="1">IF(C11=$B$2,F11,0)</f>
        <v>309.7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Robert Wotte</v>
      </c>
      <c r="C12" s="66" t="str">
        <f>'Wettkampf 1'!C12</f>
        <v>Rastdorf III</v>
      </c>
      <c r="D12" s="82">
        <v>311.7</v>
      </c>
      <c r="E12" s="83"/>
      <c r="F12" s="68">
        <f t="shared" si="0"/>
        <v>311.7</v>
      </c>
      <c r="G12" s="69">
        <f t="shared" si="1"/>
        <v>311.7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Helmut Müller</v>
      </c>
      <c r="C13" s="66" t="str">
        <f>'Wettkampf 1'!C13</f>
        <v>Rastdorf III</v>
      </c>
      <c r="D13" s="82">
        <v>307.8</v>
      </c>
      <c r="E13" s="83" t="s">
        <v>37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Frank Sommerfeld</v>
      </c>
      <c r="C14" s="66" t="str">
        <f>'Wettkampf 1'!C14</f>
        <v>Rastdorf III</v>
      </c>
      <c r="D14" s="82">
        <v>301.39999999999998</v>
      </c>
      <c r="E14" s="83"/>
      <c r="F14" s="68">
        <f t="shared" si="0"/>
        <v>301.39999999999998</v>
      </c>
      <c r="G14" s="69">
        <f t="shared" si="1"/>
        <v>301.39999999999998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Rastdorf III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Frank Schmees</v>
      </c>
      <c r="C16" s="66" t="str">
        <f>'Wettkampf 1'!C16</f>
        <v>Börger IV</v>
      </c>
      <c r="D16" s="82">
        <v>306.10000000000002</v>
      </c>
      <c r="E16" s="83" t="s">
        <v>37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Wilfried Albers</v>
      </c>
      <c r="C17" s="66" t="str">
        <f>'Wettkampf 1'!C17</f>
        <v>Börger IV</v>
      </c>
      <c r="D17" s="82">
        <v>301.8</v>
      </c>
      <c r="E17" s="83"/>
      <c r="F17" s="68">
        <f t="shared" si="0"/>
        <v>301.8</v>
      </c>
      <c r="G17" s="69">
        <f t="shared" si="1"/>
        <v>0</v>
      </c>
      <c r="H17" s="69">
        <f t="shared" si="2"/>
        <v>0</v>
      </c>
      <c r="I17" s="69">
        <f t="shared" si="3"/>
        <v>301.8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Johann Pohlgeers</v>
      </c>
      <c r="C18" s="66" t="str">
        <f>'Wettkampf 1'!C18</f>
        <v>Börger IV</v>
      </c>
      <c r="D18" s="82">
        <v>308.39999999999998</v>
      </c>
      <c r="E18" s="83"/>
      <c r="F18" s="68">
        <f t="shared" si="0"/>
        <v>308.39999999999998</v>
      </c>
      <c r="G18" s="69">
        <f t="shared" si="1"/>
        <v>0</v>
      </c>
      <c r="H18" s="69">
        <f t="shared" si="2"/>
        <v>0</v>
      </c>
      <c r="I18" s="69">
        <f t="shared" si="3"/>
        <v>308.39999999999998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Hermann Többen-Behrens</v>
      </c>
      <c r="C19" s="66" t="str">
        <f>'Wettkampf 1'!C19</f>
        <v>Börger IV</v>
      </c>
      <c r="D19" s="82">
        <v>305.8</v>
      </c>
      <c r="E19" s="83"/>
      <c r="F19" s="68">
        <f t="shared" si="0"/>
        <v>305.8</v>
      </c>
      <c r="G19" s="69">
        <f t="shared" si="1"/>
        <v>0</v>
      </c>
      <c r="H19" s="69">
        <f t="shared" si="2"/>
        <v>0</v>
      </c>
      <c r="I19" s="69">
        <f t="shared" si="3"/>
        <v>305.8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Hermann Krömer</v>
      </c>
      <c r="C20" s="66" t="str">
        <f>'Wettkampf 1'!C20</f>
        <v>Börger IV</v>
      </c>
      <c r="D20" s="82">
        <v>304.3</v>
      </c>
      <c r="E20" s="83"/>
      <c r="F20" s="68">
        <f t="shared" si="0"/>
        <v>304.3</v>
      </c>
      <c r="G20" s="69">
        <f t="shared" si="1"/>
        <v>0</v>
      </c>
      <c r="H20" s="69">
        <f t="shared" si="2"/>
        <v>0</v>
      </c>
      <c r="I20" s="69">
        <f t="shared" si="3"/>
        <v>304.3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Börger IV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Heinz Platt</v>
      </c>
      <c r="C22" s="66" t="str">
        <f>'Wettkampf 1'!C22</f>
        <v>Bockhorst</v>
      </c>
      <c r="D22" s="82">
        <v>308.5</v>
      </c>
      <c r="E22" s="83"/>
      <c r="F22" s="68">
        <f t="shared" si="0"/>
        <v>308.5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308.5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Gerd Wagner</v>
      </c>
      <c r="C23" s="66" t="str">
        <f>'Wettkampf 1'!C23</f>
        <v>Bockhorst</v>
      </c>
      <c r="D23" s="82">
        <v>299.7</v>
      </c>
      <c r="E23" s="83"/>
      <c r="F23" s="68">
        <f t="shared" si="0"/>
        <v>299.7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299.7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Alex Rülander</v>
      </c>
      <c r="C24" s="66" t="str">
        <f>'Wettkampf 1'!C24</f>
        <v>Bockhorst</v>
      </c>
      <c r="D24" s="82">
        <v>298.60000000000002</v>
      </c>
      <c r="E24" s="83"/>
      <c r="F24" s="68">
        <f t="shared" si="0"/>
        <v>298.60000000000002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298.60000000000002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Lukas Rülander</v>
      </c>
      <c r="C25" s="66" t="str">
        <f>'Wettkampf 1'!C25</f>
        <v>Bockhorst</v>
      </c>
      <c r="D25" s="82">
        <v>275.8</v>
      </c>
      <c r="E25" s="83"/>
      <c r="F25" s="68">
        <f t="shared" si="0"/>
        <v>275.8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275.8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Stefan Hanneken</v>
      </c>
      <c r="C26" s="66" t="str">
        <f>'Wettkampf 1'!C26</f>
        <v>Bockhorst</v>
      </c>
      <c r="D26" s="82"/>
      <c r="E26" s="83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Martin Klassen</v>
      </c>
      <c r="C28" s="66" t="str">
        <f>'Wettkampf 1'!C28</f>
        <v>Neubörger III</v>
      </c>
      <c r="D28" s="82">
        <v>307.10000000000002</v>
      </c>
      <c r="E28" s="83"/>
      <c r="F28" s="68">
        <f t="shared" si="0"/>
        <v>307.10000000000002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307.10000000000002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Sebastian Antons</v>
      </c>
      <c r="C29" s="66" t="str">
        <f>'Wettkampf 1'!C29</f>
        <v>Neubörger III</v>
      </c>
      <c r="D29" s="82">
        <v>308.39999999999998</v>
      </c>
      <c r="E29" s="83"/>
      <c r="F29" s="68">
        <f t="shared" si="0"/>
        <v>308.39999999999998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Christian Gerdes</v>
      </c>
      <c r="C30" s="66" t="str">
        <f>'Wettkampf 1'!C30</f>
        <v>Neubörger III</v>
      </c>
      <c r="D30" s="82"/>
      <c r="E30" s="83" t="s">
        <v>37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Markus Fromme</v>
      </c>
      <c r="C31" s="66" t="str">
        <f>'Wettkampf 1'!C31</f>
        <v>Neubörger III</v>
      </c>
      <c r="D31" s="82">
        <v>311.60000000000002</v>
      </c>
      <c r="E31" s="83"/>
      <c r="F31" s="68">
        <f t="shared" si="0"/>
        <v>311.60000000000002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311.60000000000002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Neubörger III</v>
      </c>
      <c r="D32" s="82"/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Neubörger III</v>
      </c>
      <c r="D33" s="82"/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Sebastian Albers</v>
      </c>
      <c r="C34" s="66" t="str">
        <f>'Wettkampf 1'!C34</f>
        <v>Spahnharrenst. III</v>
      </c>
      <c r="D34" s="82">
        <v>305.89999999999998</v>
      </c>
      <c r="E34" s="83"/>
      <c r="F34" s="68">
        <f t="shared" si="0"/>
        <v>305.89999999999998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305.89999999999998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Stefen van der Draai</v>
      </c>
      <c r="C35" s="66" t="str">
        <f>'Wettkampf 1'!C35</f>
        <v>Spahnharrenst. III</v>
      </c>
      <c r="D35" s="82">
        <v>313.2</v>
      </c>
      <c r="E35" s="83"/>
      <c r="F35" s="68">
        <f t="shared" si="0"/>
        <v>313.2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313.2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Ingo Jaeger</v>
      </c>
      <c r="C36" s="66" t="str">
        <f>'Wettkampf 1'!C36</f>
        <v>Spahnharrenst. III</v>
      </c>
      <c r="D36" s="82">
        <v>314.2</v>
      </c>
      <c r="E36" s="83"/>
      <c r="F36" s="68">
        <f t="shared" si="0"/>
        <v>314.2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314.2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Sascha Albers</v>
      </c>
      <c r="C37" s="66" t="str">
        <f>'Wettkampf 1'!C37</f>
        <v>Spahnharrenst. III</v>
      </c>
      <c r="D37" s="82">
        <v>308.7</v>
      </c>
      <c r="E37" s="83"/>
      <c r="F37" s="68">
        <f t="shared" si="0"/>
        <v>308.7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308.7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Wilhelm Meyer</v>
      </c>
      <c r="C38" s="66" t="str">
        <f>'Wettkampf 1'!C38</f>
        <v>Spahnharrenst. III</v>
      </c>
      <c r="D38" s="82">
        <v>301.39999999999998</v>
      </c>
      <c r="E38" s="83" t="s">
        <v>37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Spahnharrenst. III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Andreas Janssen</v>
      </c>
      <c r="C40" s="66" t="str">
        <f>'Wettkampf 1'!C40</f>
        <v>Ostenwalde III</v>
      </c>
      <c r="D40" s="82">
        <v>299.5</v>
      </c>
      <c r="E40" s="83"/>
      <c r="F40" s="68">
        <f t="shared" si="0"/>
        <v>299.5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299.5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Thorsten Koop</v>
      </c>
      <c r="C41" s="66" t="str">
        <f>'Wettkampf 1'!C41</f>
        <v>Ostenwalde III</v>
      </c>
      <c r="D41" s="82">
        <v>299.2</v>
      </c>
      <c r="E41" s="83"/>
      <c r="F41" s="68">
        <f t="shared" si="0"/>
        <v>299.2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299.2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Björn Westendorf</v>
      </c>
      <c r="C42" s="66" t="str">
        <f>'Wettkampf 1'!C42</f>
        <v>Ostenwalde III</v>
      </c>
      <c r="D42" s="82">
        <v>288.60000000000002</v>
      </c>
      <c r="E42" s="83"/>
      <c r="F42" s="68">
        <f t="shared" si="0"/>
        <v>288.60000000000002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288.60000000000002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Carsten Feder</v>
      </c>
      <c r="C43" s="66" t="str">
        <f>'Wettkampf 1'!C43</f>
        <v>Ostenwalde III</v>
      </c>
      <c r="D43" s="82"/>
      <c r="E43" s="83" t="s">
        <v>37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Stefan Drees</v>
      </c>
      <c r="C44" s="66" t="str">
        <f>'Wettkampf 1'!C44</f>
        <v>Ostenwalde III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Ostenwalde III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934</v>
      </c>
      <c r="H46" s="69">
        <f>SUM(H10:H45)</f>
        <v>4</v>
      </c>
      <c r="I46" s="69">
        <f>LARGE(I10:I45,1)+LARGE(I10:I45,2)+LARGE(I10:I45,3)</f>
        <v>918.5</v>
      </c>
      <c r="J46" s="69">
        <f>SUM(J10:J45)</f>
        <v>4</v>
      </c>
      <c r="K46" s="69">
        <f>LARGE(K10:K45,1)+LARGE(K10:K45,2)+LARGE(K10:K45,3)</f>
        <v>906.80000000000007</v>
      </c>
      <c r="L46" s="69">
        <f>SUM(L10:L45)</f>
        <v>4</v>
      </c>
      <c r="M46" s="69">
        <f>LARGE(M10:M45,1)+LARGE(M10:M45,2)+LARGE(M10:M45,3)</f>
        <v>927.1</v>
      </c>
      <c r="N46" s="69">
        <f>SUM(N10:N45)</f>
        <v>3</v>
      </c>
      <c r="O46" s="69">
        <f>LARGE(O10:O45,1)+LARGE(O10:O45,2)+LARGE(O10:O45,3)</f>
        <v>936.09999999999991</v>
      </c>
      <c r="P46" s="69">
        <f>SUM(P10:P45)</f>
        <v>4</v>
      </c>
      <c r="Q46" s="69">
        <f>LARGE(Q10:Q45,1)+LARGE(Q10:Q45,2)+LARGE(Q10:Q45,3)</f>
        <v>887.30000000000007</v>
      </c>
      <c r="R46" s="69">
        <f>SUM(R10:S45)</f>
        <v>3</v>
      </c>
    </row>
    <row r="47" spans="1:27" x14ac:dyDescent="0.3">
      <c r="C47" s="69" t="s">
        <v>67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53</v>
      </c>
      <c r="C1" s="110"/>
      <c r="D1" s="73" t="s">
        <v>8</v>
      </c>
      <c r="V1" s="109" t="s">
        <v>51</v>
      </c>
      <c r="W1" s="174" t="str">
        <f>Übersicht!G4</f>
        <v>Neubörger</v>
      </c>
      <c r="X1" s="174"/>
    </row>
    <row r="2" spans="1:29" x14ac:dyDescent="0.3">
      <c r="A2" s="108">
        <v>1</v>
      </c>
      <c r="B2" s="64" t="str">
        <f>'Wettkampf 1'!B2</f>
        <v>Rastdorf III</v>
      </c>
      <c r="D2" s="73">
        <f>G46</f>
        <v>947.4</v>
      </c>
      <c r="E2" s="112" t="str">
        <f>IF(H46&gt;4,"Es sind zu viele Schützen in Wertung!"," ")</f>
        <v xml:space="preserve"> </v>
      </c>
      <c r="V2" s="109" t="s">
        <v>35</v>
      </c>
      <c r="W2" s="175" t="str">
        <f>Übersicht!G3</f>
        <v>23.10.</v>
      </c>
      <c r="X2" s="174"/>
    </row>
    <row r="3" spans="1:29" x14ac:dyDescent="0.3">
      <c r="A3" s="108">
        <v>2</v>
      </c>
      <c r="B3" s="64" t="str">
        <f>'Wettkampf 1'!B3</f>
        <v>Börger IV</v>
      </c>
      <c r="D3" s="73">
        <f>I46</f>
        <v>918.6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Bockhorst</v>
      </c>
      <c r="D4" s="73">
        <f>K46</f>
        <v>923.80000000000007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9" x14ac:dyDescent="0.3">
      <c r="A5" s="108">
        <v>4</v>
      </c>
      <c r="B5" s="64" t="str">
        <f>'Wettkampf 1'!B5</f>
        <v>Neubörger III</v>
      </c>
      <c r="D5" s="73">
        <f>M46</f>
        <v>920.90000000000009</v>
      </c>
      <c r="E5" s="112" t="str">
        <f>IF(N46&gt;4,"Es sind zu viele Schützen in Wertung!"," ")</f>
        <v xml:space="preserve"> </v>
      </c>
      <c r="U5" s="76"/>
      <c r="V5" s="109" t="s">
        <v>50</v>
      </c>
      <c r="W5" s="169"/>
      <c r="X5" s="170"/>
      <c r="Y5" s="76"/>
    </row>
    <row r="6" spans="1:29" x14ac:dyDescent="0.3">
      <c r="A6" s="108">
        <v>5</v>
      </c>
      <c r="B6" s="64" t="str">
        <f>'Wettkampf 1'!B6</f>
        <v>Spahnharrenst. III</v>
      </c>
      <c r="D6" s="73">
        <f>O46</f>
        <v>923.7</v>
      </c>
      <c r="E6" s="112" t="str">
        <f>IF(P46&gt;4,"Es sind zu viele Schützen in Wertung!"," ")</f>
        <v xml:space="preserve"> </v>
      </c>
      <c r="U6" s="76"/>
      <c r="V6" s="109" t="s">
        <v>49</v>
      </c>
      <c r="W6" s="173"/>
      <c r="X6" s="173"/>
      <c r="Y6" s="76"/>
    </row>
    <row r="7" spans="1:29" x14ac:dyDescent="0.3">
      <c r="A7" s="108">
        <v>6</v>
      </c>
      <c r="B7" s="64" t="str">
        <f>'Wettkampf 1'!B7</f>
        <v>Ostenwalde III</v>
      </c>
      <c r="D7" s="73">
        <f>Q46</f>
        <v>881.40000000000009</v>
      </c>
      <c r="E7" s="112" t="str">
        <f>IF(R46&gt;4,"Es sind zu viele Schützen in Wertung!"," ")</f>
        <v xml:space="preserve"> </v>
      </c>
      <c r="U7" s="76"/>
      <c r="V7" s="109" t="s">
        <v>59</v>
      </c>
      <c r="W7" s="176" t="s">
        <v>69</v>
      </c>
      <c r="X7" s="17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66" t="s">
        <v>36</v>
      </c>
      <c r="V9" s="167"/>
      <c r="W9" s="167"/>
      <c r="X9" s="168"/>
    </row>
    <row r="10" spans="1:29" ht="12.9" customHeight="1" x14ac:dyDescent="0.3">
      <c r="A10" s="108">
        <v>1</v>
      </c>
      <c r="B10" s="66" t="str">
        <f>'Wettkampf 1'!B10</f>
        <v>Günter Bookjans</v>
      </c>
      <c r="C10" s="66" t="str">
        <f>'Wettkampf 1'!C10</f>
        <v>Rastdorf III</v>
      </c>
      <c r="D10" s="82">
        <v>316.89999999999998</v>
      </c>
      <c r="E10" s="83"/>
      <c r="F10" s="68">
        <f>IF(E10="x","0",D10)</f>
        <v>316.89999999999998</v>
      </c>
      <c r="G10" s="69">
        <f>IF(C10=$B$2,F10,0)</f>
        <v>316.89999999999998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Michael Meer</v>
      </c>
      <c r="C11" s="66" t="str">
        <f>'Wettkampf 1'!C11</f>
        <v>Rastdorf III</v>
      </c>
      <c r="D11" s="82">
        <v>315.39999999999998</v>
      </c>
      <c r="E11" s="83"/>
      <c r="F11" s="68">
        <f t="shared" ref="F11:F45" si="0">IF(E11="x","0",D11)</f>
        <v>315.39999999999998</v>
      </c>
      <c r="G11" s="69">
        <f t="shared" ref="G11:G45" si="1">IF(C11=$B$2,F11,0)</f>
        <v>315.39999999999998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Robert Wotte</v>
      </c>
      <c r="C12" s="66" t="str">
        <f>'Wettkampf 1'!C12</f>
        <v>Rastdorf III</v>
      </c>
      <c r="D12" s="82">
        <v>315.10000000000002</v>
      </c>
      <c r="E12" s="83"/>
      <c r="F12" s="68">
        <f t="shared" si="0"/>
        <v>315.10000000000002</v>
      </c>
      <c r="G12" s="69">
        <f t="shared" si="1"/>
        <v>315.10000000000002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Helmut Müller</v>
      </c>
      <c r="C13" s="66" t="str">
        <f>'Wettkampf 1'!C13</f>
        <v>Rastdorf III</v>
      </c>
      <c r="D13" s="82">
        <v>302.89999999999998</v>
      </c>
      <c r="E13" s="83"/>
      <c r="F13" s="68">
        <f t="shared" si="0"/>
        <v>302.89999999999998</v>
      </c>
      <c r="G13" s="69">
        <f t="shared" si="1"/>
        <v>302.89999999999998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Frank Sommerfeld</v>
      </c>
      <c r="C14" s="66" t="str">
        <f>'Wettkampf 1'!C14</f>
        <v>Rastdorf III</v>
      </c>
      <c r="D14" s="82">
        <v>301.39999999999998</v>
      </c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Rastdorf III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Frank Schmees</v>
      </c>
      <c r="C16" s="66" t="str">
        <f>'Wettkampf 1'!C16</f>
        <v>Börger IV</v>
      </c>
      <c r="D16" s="82">
        <v>309.60000000000002</v>
      </c>
      <c r="E16" s="83"/>
      <c r="F16" s="68">
        <f t="shared" si="0"/>
        <v>309.60000000000002</v>
      </c>
      <c r="G16" s="69">
        <f t="shared" si="1"/>
        <v>0</v>
      </c>
      <c r="H16" s="69">
        <f t="shared" si="2"/>
        <v>0</v>
      </c>
      <c r="I16" s="69">
        <f t="shared" si="3"/>
        <v>309.60000000000002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Wilfried Albers</v>
      </c>
      <c r="C17" s="66" t="str">
        <f>'Wettkampf 1'!C17</f>
        <v>Börger IV</v>
      </c>
      <c r="D17" s="82">
        <v>307.3</v>
      </c>
      <c r="E17" s="83" t="s">
        <v>37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Johann Pohlgeers</v>
      </c>
      <c r="C18" s="66" t="str">
        <f>'Wettkampf 1'!C18</f>
        <v>Börger IV</v>
      </c>
      <c r="D18" s="82">
        <v>302.60000000000002</v>
      </c>
      <c r="E18" s="83"/>
      <c r="F18" s="68">
        <f t="shared" si="0"/>
        <v>302.60000000000002</v>
      </c>
      <c r="G18" s="69">
        <f t="shared" si="1"/>
        <v>0</v>
      </c>
      <c r="H18" s="69">
        <f t="shared" si="2"/>
        <v>0</v>
      </c>
      <c r="I18" s="69">
        <f t="shared" si="3"/>
        <v>302.60000000000002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Hermann Többen-Behrens</v>
      </c>
      <c r="C19" s="66" t="str">
        <f>'Wettkampf 1'!C19</f>
        <v>Börger IV</v>
      </c>
      <c r="D19" s="82">
        <v>306.39999999999998</v>
      </c>
      <c r="E19" s="83"/>
      <c r="F19" s="68">
        <f t="shared" si="0"/>
        <v>306.39999999999998</v>
      </c>
      <c r="G19" s="69">
        <f t="shared" si="1"/>
        <v>0</v>
      </c>
      <c r="H19" s="69">
        <f t="shared" si="2"/>
        <v>0</v>
      </c>
      <c r="I19" s="69">
        <f t="shared" si="3"/>
        <v>306.39999999999998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Hermann Krömer</v>
      </c>
      <c r="C20" s="66" t="str">
        <f>'Wettkampf 1'!C20</f>
        <v>Börger IV</v>
      </c>
      <c r="D20" s="82">
        <v>294.39999999999998</v>
      </c>
      <c r="E20" s="83"/>
      <c r="F20" s="68">
        <f t="shared" si="0"/>
        <v>294.39999999999998</v>
      </c>
      <c r="G20" s="69">
        <f t="shared" si="1"/>
        <v>0</v>
      </c>
      <c r="H20" s="69">
        <f t="shared" si="2"/>
        <v>0</v>
      </c>
      <c r="I20" s="69">
        <f t="shared" si="3"/>
        <v>294.39999999999998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Börger IV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Heinz Platt</v>
      </c>
      <c r="C22" s="66" t="str">
        <f>'Wettkampf 1'!C22</f>
        <v>Bockhorst</v>
      </c>
      <c r="D22" s="82">
        <v>308.7</v>
      </c>
      <c r="E22" s="83"/>
      <c r="F22" s="68">
        <f t="shared" si="0"/>
        <v>308.7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308.7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Gerd Wagner</v>
      </c>
      <c r="C23" s="66" t="str">
        <f>'Wettkampf 1'!C23</f>
        <v>Bockhorst</v>
      </c>
      <c r="D23" s="82">
        <v>295.5</v>
      </c>
      <c r="E23" s="83"/>
      <c r="F23" s="68">
        <f t="shared" si="0"/>
        <v>295.5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295.5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Alex Rülander</v>
      </c>
      <c r="C24" s="66" t="str">
        <f>'Wettkampf 1'!C24</f>
        <v>Bockhorst</v>
      </c>
      <c r="D24" s="82">
        <v>306.10000000000002</v>
      </c>
      <c r="E24" s="83"/>
      <c r="F24" s="68">
        <f t="shared" si="0"/>
        <v>306.10000000000002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306.10000000000002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Lukas Rülander</v>
      </c>
      <c r="C25" s="66" t="str">
        <f>'Wettkampf 1'!C25</f>
        <v>Bockhorst</v>
      </c>
      <c r="D25" s="82">
        <v>295.3</v>
      </c>
      <c r="E25" s="83" t="s">
        <v>37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Stefan Hanneken</v>
      </c>
      <c r="C26" s="66" t="str">
        <f>'Wettkampf 1'!C26</f>
        <v>Bockhorst</v>
      </c>
      <c r="D26" s="82">
        <v>309</v>
      </c>
      <c r="E26" s="83"/>
      <c r="F26" s="68">
        <f t="shared" si="0"/>
        <v>309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309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Martin Klassen</v>
      </c>
      <c r="C28" s="66" t="str">
        <f>'Wettkampf 1'!C28</f>
        <v>Neubörger III</v>
      </c>
      <c r="D28" s="82">
        <v>306.5</v>
      </c>
      <c r="E28" s="83"/>
      <c r="F28" s="68">
        <f t="shared" si="0"/>
        <v>306.5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306.5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Sebastian Antons</v>
      </c>
      <c r="C29" s="66" t="str">
        <f>'Wettkampf 1'!C29</f>
        <v>Neubörger III</v>
      </c>
      <c r="D29" s="82">
        <v>308.10000000000002</v>
      </c>
      <c r="E29" s="83"/>
      <c r="F29" s="68">
        <f t="shared" si="0"/>
        <v>308.10000000000002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Christian Gerdes</v>
      </c>
      <c r="C30" s="66" t="str">
        <f>'Wettkampf 1'!C30</f>
        <v>Neubörger III</v>
      </c>
      <c r="D30" s="82">
        <v>297.8</v>
      </c>
      <c r="E30" s="83"/>
      <c r="F30" s="68">
        <f t="shared" si="0"/>
        <v>297.8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297.8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Markus Fromme</v>
      </c>
      <c r="C31" s="66" t="str">
        <f>'Wettkampf 1'!C31</f>
        <v>Neubörger III</v>
      </c>
      <c r="D31" s="82">
        <v>306.3</v>
      </c>
      <c r="E31" s="83"/>
      <c r="F31" s="68">
        <f t="shared" si="0"/>
        <v>306.3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306.3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Neubörger III</v>
      </c>
      <c r="D32" s="82"/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Neubörger III</v>
      </c>
      <c r="D33" s="82"/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Sebastian Albers</v>
      </c>
      <c r="C34" s="66" t="str">
        <f>'Wettkampf 1'!C34</f>
        <v>Spahnharrenst. III</v>
      </c>
      <c r="D34" s="82">
        <v>309.8</v>
      </c>
      <c r="E34" s="83"/>
      <c r="F34" s="68">
        <f t="shared" si="0"/>
        <v>309.8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Stefen van der Draai</v>
      </c>
      <c r="C35" s="66" t="str">
        <f>'Wettkampf 1'!C35</f>
        <v>Spahnharrenst. III</v>
      </c>
      <c r="D35" s="82">
        <v>306.2</v>
      </c>
      <c r="E35" s="83"/>
      <c r="F35" s="68">
        <f t="shared" si="0"/>
        <v>306.2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306.2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Ingo Jaeger</v>
      </c>
      <c r="C36" s="66" t="str">
        <f>'Wettkampf 1'!C36</f>
        <v>Spahnharrenst. III</v>
      </c>
      <c r="D36" s="82">
        <v>307.7</v>
      </c>
      <c r="E36" s="83"/>
      <c r="F36" s="68">
        <f t="shared" si="0"/>
        <v>307.7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307.7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Sascha Albers</v>
      </c>
      <c r="C37" s="66" t="str">
        <f>'Wettkampf 1'!C37</f>
        <v>Spahnharrenst. III</v>
      </c>
      <c r="D37" s="82">
        <v>304.89999999999998</v>
      </c>
      <c r="E37" s="83"/>
      <c r="F37" s="68">
        <f t="shared" si="0"/>
        <v>304.89999999999998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304.89999999999998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Wilhelm Meyer</v>
      </c>
      <c r="C38" s="66" t="str">
        <f>'Wettkampf 1'!C38</f>
        <v>Spahnharrenst. III</v>
      </c>
      <c r="D38" s="82">
        <v>308.7</v>
      </c>
      <c r="E38" s="83" t="s">
        <v>37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Spahnharrenst. III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Andreas Janssen</v>
      </c>
      <c r="C40" s="66" t="str">
        <f>'Wettkampf 1'!C40</f>
        <v>Ostenwalde III</v>
      </c>
      <c r="D40" s="82">
        <v>298.3</v>
      </c>
      <c r="E40" s="83"/>
      <c r="F40" s="68">
        <f t="shared" si="0"/>
        <v>298.3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298.3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Thorsten Koop</v>
      </c>
      <c r="C41" s="66" t="str">
        <f>'Wettkampf 1'!C41</f>
        <v>Ostenwalde III</v>
      </c>
      <c r="D41" s="82">
        <v>293.10000000000002</v>
      </c>
      <c r="E41" s="83"/>
      <c r="F41" s="68">
        <f t="shared" si="0"/>
        <v>293.10000000000002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293.10000000000002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Björn Westendorf</v>
      </c>
      <c r="C42" s="66" t="str">
        <f>'Wettkampf 1'!C42</f>
        <v>Ostenwalde III</v>
      </c>
      <c r="D42" s="82">
        <v>290</v>
      </c>
      <c r="E42" s="83"/>
      <c r="F42" s="68">
        <f t="shared" si="0"/>
        <v>290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290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Carsten Feder</v>
      </c>
      <c r="C43" s="66" t="str">
        <f>'Wettkampf 1'!C43</f>
        <v>Ostenwalde III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Stefan Drees</v>
      </c>
      <c r="C44" s="66" t="str">
        <f>'Wettkampf 1'!C44</f>
        <v>Ostenwalde III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Ostenwalde III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947.4</v>
      </c>
      <c r="H46" s="69">
        <f>SUM(H10:H45)</f>
        <v>4</v>
      </c>
      <c r="I46" s="69">
        <f>LARGE(I10:I45,1)+LARGE(I10:I45,2)+LARGE(I10:I45,3)</f>
        <v>918.6</v>
      </c>
      <c r="J46" s="69">
        <f>SUM(J10:J45)</f>
        <v>4</v>
      </c>
      <c r="K46" s="69">
        <f>LARGE(K10:K45,1)+LARGE(K10:K45,2)+LARGE(K10:K45,3)</f>
        <v>923.80000000000007</v>
      </c>
      <c r="L46" s="69">
        <f>SUM(L10:L45)</f>
        <v>4</v>
      </c>
      <c r="M46" s="69">
        <f>LARGE(M10:M45,1)+LARGE(M10:M45,2)+LARGE(M10:M45,3)</f>
        <v>920.90000000000009</v>
      </c>
      <c r="N46" s="69">
        <f>SUM(N10:N45)</f>
        <v>4</v>
      </c>
      <c r="O46" s="69">
        <f>LARGE(O10:O45,1)+LARGE(O10:O45,2)+LARGE(O10:O45,3)</f>
        <v>923.7</v>
      </c>
      <c r="P46" s="69">
        <f>SUM(P10:P45)</f>
        <v>4</v>
      </c>
      <c r="Q46" s="69">
        <f>LARGE(Q10:Q45,1)+LARGE(Q10:Q45,2)+LARGE(Q10:Q45,3)</f>
        <v>881.40000000000009</v>
      </c>
      <c r="R46" s="69">
        <f>SUM(R10:S45)</f>
        <v>4</v>
      </c>
    </row>
    <row r="47" spans="1:27" x14ac:dyDescent="0.3">
      <c r="C47" s="69" t="s">
        <v>67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53</v>
      </c>
      <c r="C1" s="110"/>
      <c r="D1" s="73" t="s">
        <v>8</v>
      </c>
      <c r="V1" s="109" t="s">
        <v>51</v>
      </c>
      <c r="W1" s="174" t="str">
        <f>Übersicht!H4</f>
        <v>Spahnharrenstätte</v>
      </c>
      <c r="X1" s="174"/>
    </row>
    <row r="2" spans="1:29" x14ac:dyDescent="0.3">
      <c r="A2" s="108">
        <v>1</v>
      </c>
      <c r="B2" s="64" t="str">
        <f>'Wettkampf 1'!B2</f>
        <v>Rastdorf III</v>
      </c>
      <c r="D2" s="73">
        <f>G46</f>
        <v>936.5</v>
      </c>
      <c r="E2" s="112" t="str">
        <f>IF(H46&gt;4,"Es sind zu viele Schützen in Wertung!"," ")</f>
        <v xml:space="preserve"> </v>
      </c>
      <c r="V2" s="109" t="s">
        <v>35</v>
      </c>
      <c r="W2" s="175" t="str">
        <f>Übersicht!H3</f>
        <v>20.11.</v>
      </c>
      <c r="X2" s="174"/>
    </row>
    <row r="3" spans="1:29" x14ac:dyDescent="0.3">
      <c r="A3" s="108">
        <v>2</v>
      </c>
      <c r="B3" s="64" t="str">
        <f>'Wettkampf 1'!B3</f>
        <v>Börger IV</v>
      </c>
      <c r="D3" s="73">
        <f>I46</f>
        <v>917.2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Bockhorst</v>
      </c>
      <c r="D4" s="73">
        <f>K46</f>
        <v>928.2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9" x14ac:dyDescent="0.3">
      <c r="A5" s="108">
        <v>4</v>
      </c>
      <c r="B5" s="64" t="str">
        <f>'Wettkampf 1'!B5</f>
        <v>Neubörger III</v>
      </c>
      <c r="D5" s="73">
        <f>M46</f>
        <v>920</v>
      </c>
      <c r="E5" s="112" t="str">
        <f>IF(N46&gt;4,"Es sind zu viele Schützen in Wertung!"," ")</f>
        <v xml:space="preserve"> </v>
      </c>
      <c r="U5" s="76"/>
      <c r="V5" s="109" t="s">
        <v>50</v>
      </c>
      <c r="W5" s="169"/>
      <c r="X5" s="170"/>
      <c r="Y5" s="76"/>
    </row>
    <row r="6" spans="1:29" x14ac:dyDescent="0.3">
      <c r="A6" s="108">
        <v>5</v>
      </c>
      <c r="B6" s="64" t="str">
        <f>'Wettkampf 1'!B6</f>
        <v>Spahnharrenst. III</v>
      </c>
      <c r="D6" s="73">
        <f>O46</f>
        <v>937.09999999999991</v>
      </c>
      <c r="E6" s="112" t="str">
        <f>IF(P46&gt;4,"Es sind zu viele Schützen in Wertung!"," ")</f>
        <v xml:space="preserve"> </v>
      </c>
      <c r="U6" s="76"/>
      <c r="V6" s="109" t="s">
        <v>49</v>
      </c>
      <c r="W6" s="173"/>
      <c r="X6" s="173"/>
      <c r="Y6" s="76"/>
    </row>
    <row r="7" spans="1:29" x14ac:dyDescent="0.3">
      <c r="A7" s="108">
        <v>6</v>
      </c>
      <c r="B7" s="64" t="str">
        <f>'Wettkampf 1'!B7</f>
        <v>Ostenwalde III</v>
      </c>
      <c r="D7" s="73">
        <f>Q46</f>
        <v>889.95999999999992</v>
      </c>
      <c r="E7" s="112" t="str">
        <f>IF(R46&gt;4,"Es sind zu viele Schützen in Wertung!"," ")</f>
        <v xml:space="preserve"> </v>
      </c>
      <c r="U7" s="76"/>
      <c r="V7" s="109" t="s">
        <v>59</v>
      </c>
      <c r="W7" s="176" t="s">
        <v>69</v>
      </c>
      <c r="X7" s="17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66" t="s">
        <v>36</v>
      </c>
      <c r="V9" s="167"/>
      <c r="W9" s="167"/>
      <c r="X9" s="168"/>
    </row>
    <row r="10" spans="1:29" ht="12.9" customHeight="1" x14ac:dyDescent="0.3">
      <c r="A10" s="108">
        <v>1</v>
      </c>
      <c r="B10" s="66" t="str">
        <f>'Wettkampf 1'!B10</f>
        <v>Günter Bookjans</v>
      </c>
      <c r="C10" s="66" t="str">
        <f>'Wettkampf 1'!C10</f>
        <v>Rastdorf III</v>
      </c>
      <c r="D10" s="82">
        <v>313.7</v>
      </c>
      <c r="E10" s="83"/>
      <c r="F10" s="68">
        <f>IF(E10="x","0",D10)</f>
        <v>313.7</v>
      </c>
      <c r="G10" s="69">
        <f>IF(C10=$B$2,F10,0)</f>
        <v>313.7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Michael Meer</v>
      </c>
      <c r="C11" s="66" t="str">
        <f>'Wettkampf 1'!C11</f>
        <v>Rastdorf III</v>
      </c>
      <c r="D11" s="82">
        <v>309.89999999999998</v>
      </c>
      <c r="E11" s="83" t="s">
        <v>37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Robert Wotte</v>
      </c>
      <c r="C12" s="66" t="str">
        <f>'Wettkampf 1'!C12</f>
        <v>Rastdorf III</v>
      </c>
      <c r="D12" s="82">
        <v>311.3</v>
      </c>
      <c r="E12" s="83"/>
      <c r="F12" s="68">
        <f t="shared" si="0"/>
        <v>311.3</v>
      </c>
      <c r="G12" s="69">
        <f t="shared" si="1"/>
        <v>311.3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Helmut Müller</v>
      </c>
      <c r="C13" s="66" t="str">
        <f>'Wettkampf 1'!C13</f>
        <v>Rastdorf III</v>
      </c>
      <c r="D13" s="82">
        <v>311.5</v>
      </c>
      <c r="E13" s="83"/>
      <c r="F13" s="68">
        <f t="shared" si="0"/>
        <v>311.5</v>
      </c>
      <c r="G13" s="69">
        <f t="shared" si="1"/>
        <v>311.5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Frank Sommerfeld</v>
      </c>
      <c r="C14" s="66" t="str">
        <f>'Wettkampf 1'!C14</f>
        <v>Rastdorf III</v>
      </c>
      <c r="D14" s="82">
        <v>310.2</v>
      </c>
      <c r="E14" s="83"/>
      <c r="F14" s="68">
        <f t="shared" si="0"/>
        <v>310.2</v>
      </c>
      <c r="G14" s="69">
        <f t="shared" si="1"/>
        <v>310.2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Rastdorf III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Frank Schmees</v>
      </c>
      <c r="C16" s="66" t="str">
        <f>'Wettkampf 1'!C16</f>
        <v>Börger IV</v>
      </c>
      <c r="D16" s="82">
        <v>300.7</v>
      </c>
      <c r="E16" s="83"/>
      <c r="F16" s="68">
        <f t="shared" si="0"/>
        <v>300.7</v>
      </c>
      <c r="G16" s="69">
        <f t="shared" si="1"/>
        <v>0</v>
      </c>
      <c r="H16" s="69">
        <f t="shared" si="2"/>
        <v>0</v>
      </c>
      <c r="I16" s="69">
        <f t="shared" si="3"/>
        <v>300.7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Wilfried Albers</v>
      </c>
      <c r="C17" s="66" t="str">
        <f>'Wettkampf 1'!C17</f>
        <v>Börger IV</v>
      </c>
      <c r="D17" s="82">
        <v>307</v>
      </c>
      <c r="E17" s="83"/>
      <c r="F17" s="68">
        <f t="shared" si="0"/>
        <v>307</v>
      </c>
      <c r="G17" s="69">
        <f t="shared" si="1"/>
        <v>0</v>
      </c>
      <c r="H17" s="69">
        <f t="shared" si="2"/>
        <v>0</v>
      </c>
      <c r="I17" s="69">
        <f t="shared" si="3"/>
        <v>307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Johann Pohlgeers</v>
      </c>
      <c r="C18" s="66" t="str">
        <f>'Wettkampf 1'!C18</f>
        <v>Börger IV</v>
      </c>
      <c r="D18" s="82">
        <v>303.3</v>
      </c>
      <c r="E18" s="83"/>
      <c r="F18" s="68">
        <f t="shared" si="0"/>
        <v>303.3</v>
      </c>
      <c r="G18" s="69">
        <f t="shared" si="1"/>
        <v>0</v>
      </c>
      <c r="H18" s="69">
        <f t="shared" si="2"/>
        <v>0</v>
      </c>
      <c r="I18" s="69">
        <f t="shared" si="3"/>
        <v>303.3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Hermann Többen-Behrens</v>
      </c>
      <c r="C19" s="66" t="str">
        <f>'Wettkampf 1'!C19</f>
        <v>Börger IV</v>
      </c>
      <c r="D19" s="82">
        <v>306.89999999999998</v>
      </c>
      <c r="E19" s="83"/>
      <c r="F19" s="68">
        <f t="shared" si="0"/>
        <v>306.89999999999998</v>
      </c>
      <c r="G19" s="69">
        <f t="shared" si="1"/>
        <v>0</v>
      </c>
      <c r="H19" s="69">
        <f t="shared" si="2"/>
        <v>0</v>
      </c>
      <c r="I19" s="69">
        <f t="shared" si="3"/>
        <v>306.89999999999998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Hermann Krömer</v>
      </c>
      <c r="C20" s="66" t="str">
        <f>'Wettkampf 1'!C20</f>
        <v>Börger IV</v>
      </c>
      <c r="D20" s="82">
        <v>296.3</v>
      </c>
      <c r="E20" s="8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Börger IV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Heinz Platt</v>
      </c>
      <c r="C22" s="66" t="str">
        <f>'Wettkampf 1'!C22</f>
        <v>Bockhorst</v>
      </c>
      <c r="D22" s="82">
        <v>309.7</v>
      </c>
      <c r="E22" s="83"/>
      <c r="F22" s="68">
        <f t="shared" si="0"/>
        <v>309.7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Gerd Wagner</v>
      </c>
      <c r="C23" s="66" t="str">
        <f>'Wettkampf 1'!C23</f>
        <v>Bockhorst</v>
      </c>
      <c r="D23" s="82">
        <v>293.7</v>
      </c>
      <c r="E23" s="83"/>
      <c r="F23" s="68">
        <f t="shared" si="0"/>
        <v>293.7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293.7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Alex Rülander</v>
      </c>
      <c r="C24" s="66" t="str">
        <f>'Wettkampf 1'!C24</f>
        <v>Bockhorst</v>
      </c>
      <c r="D24" s="82">
        <v>309.3</v>
      </c>
      <c r="E24" s="83"/>
      <c r="F24" s="68">
        <f t="shared" si="0"/>
        <v>309.3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Lukas Rülander</v>
      </c>
      <c r="C25" s="66" t="str">
        <f>'Wettkampf 1'!C25</f>
        <v>Bockhorst</v>
      </c>
      <c r="D25" s="82">
        <v>293.3</v>
      </c>
      <c r="E25" s="83" t="s">
        <v>37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Stefan Hanneken</v>
      </c>
      <c r="C26" s="66" t="str">
        <f>'Wettkampf 1'!C26</f>
        <v>Bockhorst</v>
      </c>
      <c r="D26" s="82">
        <v>309.2</v>
      </c>
      <c r="E26" s="83"/>
      <c r="F26" s="68">
        <f t="shared" si="0"/>
        <v>309.2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309.2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Martin Klassen</v>
      </c>
      <c r="C28" s="66" t="str">
        <f>'Wettkampf 1'!C28</f>
        <v>Neubörger III</v>
      </c>
      <c r="D28" s="82">
        <v>308.5</v>
      </c>
      <c r="E28" s="83"/>
      <c r="F28" s="68">
        <f t="shared" si="0"/>
        <v>308.5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308.5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Sebastian Antons</v>
      </c>
      <c r="C29" s="66" t="str">
        <f>'Wettkampf 1'!C29</f>
        <v>Neubörger III</v>
      </c>
      <c r="D29" s="82">
        <v>312.8</v>
      </c>
      <c r="E29" s="83"/>
      <c r="F29" s="68">
        <f t="shared" si="0"/>
        <v>312.8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Christian Gerdes</v>
      </c>
      <c r="C30" s="66" t="str">
        <f>'Wettkampf 1'!C30</f>
        <v>Neubörger III</v>
      </c>
      <c r="D30" s="82">
        <v>298.7</v>
      </c>
      <c r="E30" s="83"/>
      <c r="F30" s="68">
        <f t="shared" si="0"/>
        <v>298.7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298.7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Markus Fromme</v>
      </c>
      <c r="C31" s="66" t="str">
        <f>'Wettkampf 1'!C31</f>
        <v>Neubörger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Neubörger III</v>
      </c>
      <c r="D32" s="82"/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Neubörger III</v>
      </c>
      <c r="D33" s="82"/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Sebastian Albers</v>
      </c>
      <c r="C34" s="66" t="str">
        <f>'Wettkampf 1'!C34</f>
        <v>Spahnharrenst. III</v>
      </c>
      <c r="D34" s="82">
        <v>309.10000000000002</v>
      </c>
      <c r="E34" s="83"/>
      <c r="F34" s="68">
        <f t="shared" si="0"/>
        <v>309.10000000000002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Stefen van der Draai</v>
      </c>
      <c r="C35" s="66" t="str">
        <f>'Wettkampf 1'!C35</f>
        <v>Spahnharrenst. III</v>
      </c>
      <c r="D35" s="82">
        <v>312.3</v>
      </c>
      <c r="E35" s="83"/>
      <c r="F35" s="68">
        <f t="shared" si="0"/>
        <v>312.3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312.3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Ingo Jaeger</v>
      </c>
      <c r="C36" s="66" t="str">
        <f>'Wettkampf 1'!C36</f>
        <v>Spahnharrenst. III</v>
      </c>
      <c r="D36" s="82">
        <v>312.5</v>
      </c>
      <c r="E36" s="83"/>
      <c r="F36" s="68">
        <f t="shared" si="0"/>
        <v>312.5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Sascha Albers</v>
      </c>
      <c r="C37" s="66" t="str">
        <f>'Wettkampf 1'!C37</f>
        <v>Spahnharrenst. III</v>
      </c>
      <c r="D37" s="82">
        <v>312.3</v>
      </c>
      <c r="E37" s="83"/>
      <c r="F37" s="68">
        <f t="shared" si="0"/>
        <v>312.3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312.3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Wilhelm Meyer</v>
      </c>
      <c r="C38" s="66" t="str">
        <f>'Wettkampf 1'!C38</f>
        <v>Spahnharrenst. III</v>
      </c>
      <c r="D38" s="82">
        <v>306.5</v>
      </c>
      <c r="E38" s="83" t="s">
        <v>37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Spahnharrenst. III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Andreas Janssen</v>
      </c>
      <c r="C40" s="66" t="str">
        <f>'Wettkampf 1'!C40</f>
        <v>Ostenwalde III</v>
      </c>
      <c r="D40" s="82">
        <v>297.36</v>
      </c>
      <c r="E40" s="83"/>
      <c r="F40" s="68">
        <f t="shared" si="0"/>
        <v>297.36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297.36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Thorsten Koop</v>
      </c>
      <c r="C41" s="66" t="str">
        <f>'Wettkampf 1'!C41</f>
        <v>Ostenwalde III</v>
      </c>
      <c r="D41" s="82">
        <v>307.2</v>
      </c>
      <c r="E41" s="83"/>
      <c r="F41" s="68">
        <f t="shared" si="0"/>
        <v>307.2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307.2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Björn Westendorf</v>
      </c>
      <c r="C42" s="66" t="str">
        <f>'Wettkampf 1'!C42</f>
        <v>Ostenwalde III</v>
      </c>
      <c r="D42" s="82">
        <v>285.39999999999998</v>
      </c>
      <c r="E42" s="83"/>
      <c r="F42" s="68">
        <f t="shared" si="0"/>
        <v>285.39999999999998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285.39999999999998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Carsten Feder</v>
      </c>
      <c r="C43" s="66" t="str">
        <f>'Wettkampf 1'!C43</f>
        <v>Ostenwalde III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Stefan Drees</v>
      </c>
      <c r="C44" s="66" t="str">
        <f>'Wettkampf 1'!C44</f>
        <v>Ostenwalde III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Ostenwalde III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936.5</v>
      </c>
      <c r="H46" s="69">
        <f>SUM(H10:H45)</f>
        <v>4</v>
      </c>
      <c r="I46" s="69">
        <f>LARGE(I10:I45,1)+LARGE(I10:I45,2)+LARGE(I10:I45,3)</f>
        <v>917.2</v>
      </c>
      <c r="J46" s="69">
        <f>SUM(J10:J45)</f>
        <v>4</v>
      </c>
      <c r="K46" s="69">
        <f>LARGE(K10:K45,1)+LARGE(K10:K45,2)+LARGE(K10:K45,3)</f>
        <v>928.2</v>
      </c>
      <c r="L46" s="69">
        <f>SUM(L10:L45)</f>
        <v>4</v>
      </c>
      <c r="M46" s="69">
        <f>LARGE(M10:M45,1)+LARGE(M10:M45,2)+LARGE(M10:M45,3)</f>
        <v>920</v>
      </c>
      <c r="N46" s="69">
        <f>SUM(N10:N45)</f>
        <v>4</v>
      </c>
      <c r="O46" s="69">
        <f>LARGE(O10:O45,1)+LARGE(O10:O45,2)+LARGE(O10:O45,3)</f>
        <v>937.09999999999991</v>
      </c>
      <c r="P46" s="69">
        <f>SUM(P10:P45)</f>
        <v>4</v>
      </c>
      <c r="Q46" s="69">
        <f>LARGE(Q10:Q45,1)+LARGE(Q10:Q45,2)+LARGE(Q10:Q45,3)</f>
        <v>889.95999999999992</v>
      </c>
      <c r="R46" s="69">
        <f>SUM(R10:S45)</f>
        <v>4</v>
      </c>
    </row>
    <row r="47" spans="1:27" x14ac:dyDescent="0.3">
      <c r="C47" s="69" t="s">
        <v>67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topLeftCell="A4" zoomScale="120" zoomScaleNormal="120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110"/>
      <c r="D1" s="73" t="s">
        <v>8</v>
      </c>
      <c r="V1" s="109" t="s">
        <v>51</v>
      </c>
      <c r="W1" s="174" t="str">
        <f>Übersicht!I4</f>
        <v>Ostenwalde</v>
      </c>
      <c r="X1" s="174"/>
    </row>
    <row r="2" spans="1:27" x14ac:dyDescent="0.3">
      <c r="A2" s="108">
        <v>1</v>
      </c>
      <c r="B2" s="64" t="str">
        <f>'Wettkampf 1'!B2</f>
        <v>Rastdorf III</v>
      </c>
      <c r="D2" s="73">
        <f>G46</f>
        <v>942.8</v>
      </c>
      <c r="E2" s="112" t="str">
        <f>IF(H46&gt;4,"Es sind zu viele Schützen in Wertung!"," ")</f>
        <v xml:space="preserve"> </v>
      </c>
      <c r="V2" s="109" t="s">
        <v>35</v>
      </c>
      <c r="W2" s="175" t="str">
        <f>Übersicht!I3</f>
        <v>04.12.</v>
      </c>
      <c r="X2" s="174"/>
    </row>
    <row r="3" spans="1:27" x14ac:dyDescent="0.3">
      <c r="A3" s="108">
        <v>2</v>
      </c>
      <c r="B3" s="64" t="str">
        <f>'Wettkampf 1'!B3</f>
        <v>Börger IV</v>
      </c>
      <c r="D3" s="73">
        <f>I46</f>
        <v>913.4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Bockhorst</v>
      </c>
      <c r="D4" s="73">
        <f>K46</f>
        <v>917.1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Neubörger III</v>
      </c>
      <c r="D5" s="73">
        <f>M46</f>
        <v>908.7</v>
      </c>
      <c r="E5" s="112" t="str">
        <f>IF(N46&gt;4,"Es sind zu viele Schützen in Wertung!"," ")</f>
        <v xml:space="preserve"> </v>
      </c>
      <c r="U5" s="76"/>
      <c r="V5" s="109" t="s">
        <v>50</v>
      </c>
      <c r="W5" s="169"/>
      <c r="X5" s="170"/>
      <c r="Y5" s="76"/>
    </row>
    <row r="6" spans="1:27" x14ac:dyDescent="0.3">
      <c r="A6" s="108">
        <v>5</v>
      </c>
      <c r="B6" s="64" t="str">
        <f>'Wettkampf 1'!B6</f>
        <v>Spahnharrenst. III</v>
      </c>
      <c r="D6" s="73">
        <f>O46</f>
        <v>927.30000000000007</v>
      </c>
      <c r="E6" s="112" t="str">
        <f>IF(P46&gt;4,"Es sind zu viele Schützen in Wertung!"," ")</f>
        <v xml:space="preserve"> </v>
      </c>
      <c r="U6" s="76"/>
      <c r="V6" s="109" t="s">
        <v>49</v>
      </c>
      <c r="W6" s="173"/>
      <c r="X6" s="173"/>
      <c r="Y6" s="76"/>
    </row>
    <row r="7" spans="1:27" x14ac:dyDescent="0.3">
      <c r="A7" s="108">
        <v>6</v>
      </c>
      <c r="B7" s="64" t="str">
        <f>'Wettkampf 1'!B7</f>
        <v>Ostenwalde III</v>
      </c>
      <c r="D7" s="73">
        <f>Q46</f>
        <v>902.3</v>
      </c>
      <c r="E7" s="112" t="str">
        <f>IF(R46&gt;4,"Es sind zu viele Schützen in Wertung!"," ")</f>
        <v xml:space="preserve"> </v>
      </c>
      <c r="U7" s="76"/>
      <c r="V7" s="109" t="s">
        <v>59</v>
      </c>
      <c r="W7" s="176" t="s">
        <v>69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66" t="s">
        <v>36</v>
      </c>
      <c r="V9" s="167"/>
      <c r="W9" s="167"/>
      <c r="X9" s="168"/>
    </row>
    <row r="10" spans="1:27" ht="12.9" customHeight="1" x14ac:dyDescent="0.3">
      <c r="A10" s="108">
        <v>1</v>
      </c>
      <c r="B10" s="66" t="str">
        <f>'Wettkampf 1'!B10</f>
        <v>Günter Bookjans</v>
      </c>
      <c r="C10" s="66" t="str">
        <f>'Wettkampf 1'!C10</f>
        <v>Rastdorf III</v>
      </c>
      <c r="D10" s="82">
        <v>316</v>
      </c>
      <c r="E10" s="83"/>
      <c r="F10" s="68">
        <f>IF(E10="x","0",D10)</f>
        <v>316</v>
      </c>
      <c r="G10" s="69">
        <f>IF(C10=$B$2,F10,0)</f>
        <v>316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Michael Meer</v>
      </c>
      <c r="C11" s="66" t="str">
        <f>'Wettkampf 1'!C11</f>
        <v>Rastdorf III</v>
      </c>
      <c r="D11" s="82">
        <v>314.8</v>
      </c>
      <c r="E11" s="83"/>
      <c r="F11" s="68">
        <f t="shared" ref="F11:F45" si="0">IF(E11="x","0",D11)</f>
        <v>314.8</v>
      </c>
      <c r="G11" s="69">
        <f t="shared" ref="G11:G45" si="1">IF(C11=$B$2,F11,0)</f>
        <v>314.8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Robert Wotte</v>
      </c>
      <c r="C12" s="66" t="str">
        <f>'Wettkampf 1'!C12</f>
        <v>Rastdorf III</v>
      </c>
      <c r="D12" s="82">
        <v>312</v>
      </c>
      <c r="E12" s="83"/>
      <c r="F12" s="68">
        <f t="shared" si="0"/>
        <v>312</v>
      </c>
      <c r="G12" s="69">
        <f t="shared" si="1"/>
        <v>312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Helmut Müller</v>
      </c>
      <c r="C13" s="66" t="str">
        <f>'Wettkampf 1'!C13</f>
        <v>Rastdorf III</v>
      </c>
      <c r="D13" s="82">
        <v>306.60000000000002</v>
      </c>
      <c r="E13" s="83"/>
      <c r="F13" s="68">
        <f t="shared" si="0"/>
        <v>306.60000000000002</v>
      </c>
      <c r="G13" s="69">
        <f t="shared" si="1"/>
        <v>306.60000000000002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Frank Sommerfeld</v>
      </c>
      <c r="C14" s="66" t="str">
        <f>'Wettkampf 1'!C14</f>
        <v>Rastdorf III</v>
      </c>
      <c r="D14" s="82">
        <v>301.2</v>
      </c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Rastdorf III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Frank Schmees</v>
      </c>
      <c r="C16" s="66" t="str">
        <f>'Wettkampf 1'!C16</f>
        <v>Börger IV</v>
      </c>
      <c r="D16" s="82">
        <v>306.5</v>
      </c>
      <c r="E16" s="83"/>
      <c r="F16" s="68">
        <f t="shared" si="0"/>
        <v>306.5</v>
      </c>
      <c r="G16" s="69">
        <f t="shared" si="1"/>
        <v>0</v>
      </c>
      <c r="H16" s="69">
        <f t="shared" si="2"/>
        <v>0</v>
      </c>
      <c r="I16" s="69">
        <f t="shared" si="3"/>
        <v>306.5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Wilfried Albers</v>
      </c>
      <c r="C17" s="66" t="str">
        <f>'Wettkampf 1'!C17</f>
        <v>Börger IV</v>
      </c>
      <c r="D17" s="82">
        <v>303.8</v>
      </c>
      <c r="E17" s="83"/>
      <c r="F17" s="68">
        <f t="shared" si="0"/>
        <v>303.8</v>
      </c>
      <c r="G17" s="69">
        <f t="shared" si="1"/>
        <v>0</v>
      </c>
      <c r="H17" s="69">
        <f t="shared" si="2"/>
        <v>0</v>
      </c>
      <c r="I17" s="69">
        <f t="shared" si="3"/>
        <v>303.8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Johann Pohlgeers</v>
      </c>
      <c r="C18" s="66" t="str">
        <f>'Wettkampf 1'!C18</f>
        <v>Börger IV</v>
      </c>
      <c r="D18" s="82">
        <v>301.2</v>
      </c>
      <c r="E18" s="83"/>
      <c r="F18" s="68">
        <f t="shared" si="0"/>
        <v>301.2</v>
      </c>
      <c r="G18" s="69">
        <f t="shared" si="1"/>
        <v>0</v>
      </c>
      <c r="H18" s="69">
        <f t="shared" si="2"/>
        <v>0</v>
      </c>
      <c r="I18" s="69">
        <f t="shared" si="3"/>
        <v>301.2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Hermann Többen-Behrens</v>
      </c>
      <c r="C19" s="66" t="str">
        <f>'Wettkampf 1'!C19</f>
        <v>Börger IV</v>
      </c>
      <c r="D19" s="82">
        <v>303.10000000000002</v>
      </c>
      <c r="E19" s="83"/>
      <c r="F19" s="68">
        <f t="shared" si="0"/>
        <v>303.10000000000002</v>
      </c>
      <c r="G19" s="69">
        <f t="shared" si="1"/>
        <v>0</v>
      </c>
      <c r="H19" s="69">
        <f t="shared" si="2"/>
        <v>0</v>
      </c>
      <c r="I19" s="69">
        <f t="shared" si="3"/>
        <v>303.10000000000002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Hermann Krömer</v>
      </c>
      <c r="C20" s="66" t="str">
        <f>'Wettkampf 1'!C20</f>
        <v>Börger IV</v>
      </c>
      <c r="D20" s="82">
        <v>296.10000000000002</v>
      </c>
      <c r="E20" s="8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Börger IV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Heinz Platt</v>
      </c>
      <c r="C22" s="66" t="str">
        <f>'Wettkampf 1'!C22</f>
        <v>Bockhorst</v>
      </c>
      <c r="D22" s="82">
        <v>304.3</v>
      </c>
      <c r="E22" s="83"/>
      <c r="F22" s="68">
        <f t="shared" si="0"/>
        <v>304.3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304.3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Gerd Wagner</v>
      </c>
      <c r="C23" s="66" t="str">
        <f>'Wettkampf 1'!C23</f>
        <v>Bockhorst</v>
      </c>
      <c r="D23" s="82">
        <v>293.5</v>
      </c>
      <c r="E23" s="83" t="s">
        <v>37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Alex Rülander</v>
      </c>
      <c r="C24" s="66" t="str">
        <f>'Wettkampf 1'!C24</f>
        <v>Bockhorst</v>
      </c>
      <c r="D24" s="82">
        <v>309.2</v>
      </c>
      <c r="E24" s="83"/>
      <c r="F24" s="68">
        <f t="shared" si="0"/>
        <v>309.2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Lukas Rülander</v>
      </c>
      <c r="C25" s="66" t="str">
        <f>'Wettkampf 1'!C25</f>
        <v>Bockhorst</v>
      </c>
      <c r="D25" s="82">
        <v>288.5</v>
      </c>
      <c r="E25" s="83"/>
      <c r="F25" s="68">
        <f t="shared" si="0"/>
        <v>288.5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288.5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Stefan Hanneken</v>
      </c>
      <c r="C26" s="66" t="str">
        <f>'Wettkampf 1'!C26</f>
        <v>Bockhorst</v>
      </c>
      <c r="D26" s="82">
        <v>303.60000000000002</v>
      </c>
      <c r="E26" s="83"/>
      <c r="F26" s="68">
        <f t="shared" si="0"/>
        <v>303.60000000000002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303.60000000000002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Martin Klassen</v>
      </c>
      <c r="C28" s="66" t="str">
        <f>'Wettkampf 1'!C28</f>
        <v>Neubörger III</v>
      </c>
      <c r="D28" s="82">
        <v>301.3</v>
      </c>
      <c r="E28" s="83"/>
      <c r="F28" s="68">
        <f t="shared" si="0"/>
        <v>301.3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301.3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Sebastian Antons</v>
      </c>
      <c r="C29" s="66" t="str">
        <f>'Wettkampf 1'!C29</f>
        <v>Neubörger III</v>
      </c>
      <c r="D29" s="82">
        <v>307.7</v>
      </c>
      <c r="E29" s="83"/>
      <c r="F29" s="68">
        <f t="shared" si="0"/>
        <v>307.7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307.7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Christian Gerdes</v>
      </c>
      <c r="C30" s="66" t="str">
        <f>'Wettkampf 1'!C30</f>
        <v>Neubörger III</v>
      </c>
      <c r="D30" s="82">
        <v>299.7</v>
      </c>
      <c r="E30" s="83"/>
      <c r="F30" s="68">
        <f t="shared" si="0"/>
        <v>299.7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299.7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Markus Fromme</v>
      </c>
      <c r="C31" s="66" t="str">
        <f>'Wettkampf 1'!C31</f>
        <v>Neubörger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Neubörger III</v>
      </c>
      <c r="D32" s="82"/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Neubörger III</v>
      </c>
      <c r="D33" s="82"/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Sebastian Albers</v>
      </c>
      <c r="C34" s="66" t="str">
        <f>'Wettkampf 1'!C34</f>
        <v>Spahnharrenst. III</v>
      </c>
      <c r="D34" s="82">
        <v>309.5</v>
      </c>
      <c r="E34" s="83"/>
      <c r="F34" s="68">
        <f t="shared" si="0"/>
        <v>309.5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Stefen van der Draai</v>
      </c>
      <c r="C35" s="66" t="str">
        <f>'Wettkampf 1'!C35</f>
        <v>Spahnharrenst. III</v>
      </c>
      <c r="D35" s="82">
        <v>308.10000000000002</v>
      </c>
      <c r="E35" s="83"/>
      <c r="F35" s="68">
        <f t="shared" si="0"/>
        <v>308.10000000000002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308.10000000000002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Ingo Jaeger</v>
      </c>
      <c r="C36" s="66" t="str">
        <f>'Wettkampf 1'!C36</f>
        <v>Spahnharrenst. III</v>
      </c>
      <c r="D36" s="82">
        <v>307.7</v>
      </c>
      <c r="E36" s="83"/>
      <c r="F36" s="68">
        <f t="shared" si="0"/>
        <v>307.7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307.7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Sascha Albers</v>
      </c>
      <c r="C37" s="66" t="str">
        <f>'Wettkampf 1'!C37</f>
        <v>Spahnharrenst. III</v>
      </c>
      <c r="D37" s="82">
        <v>309.7</v>
      </c>
      <c r="E37" s="83"/>
      <c r="F37" s="68">
        <f t="shared" si="0"/>
        <v>309.7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309.7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Wilhelm Meyer</v>
      </c>
      <c r="C38" s="66" t="str">
        <f>'Wettkampf 1'!C38</f>
        <v>Spahnharrenst. III</v>
      </c>
      <c r="D38" s="82">
        <v>305.3</v>
      </c>
      <c r="E38" s="83" t="s">
        <v>37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Spahnharrenst. III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Andreas Janssen</v>
      </c>
      <c r="C40" s="66" t="str">
        <f>'Wettkampf 1'!C40</f>
        <v>Ostenwalde III</v>
      </c>
      <c r="D40" s="82">
        <v>301.89999999999998</v>
      </c>
      <c r="E40" s="83"/>
      <c r="F40" s="68">
        <f t="shared" si="0"/>
        <v>301.89999999999998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301.89999999999998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Thorsten Koop</v>
      </c>
      <c r="C41" s="66" t="str">
        <f>'Wettkampf 1'!C41</f>
        <v>Ostenwalde III</v>
      </c>
      <c r="D41" s="82">
        <v>307.89999999999998</v>
      </c>
      <c r="E41" s="83"/>
      <c r="F41" s="68">
        <f t="shared" si="0"/>
        <v>307.89999999999998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307.89999999999998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Björn Westendorf</v>
      </c>
      <c r="C42" s="66" t="str">
        <f>'Wettkampf 1'!C42</f>
        <v>Ostenwalde III</v>
      </c>
      <c r="D42" s="82">
        <v>292.5</v>
      </c>
      <c r="E42" s="83"/>
      <c r="F42" s="68">
        <f t="shared" si="0"/>
        <v>292.5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292.5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Carsten Feder</v>
      </c>
      <c r="C43" s="66" t="str">
        <f>'Wettkampf 1'!C43</f>
        <v>Ostenwalde III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Stefan Drees</v>
      </c>
      <c r="C44" s="66" t="str">
        <f>'Wettkampf 1'!C44</f>
        <v>Ostenwalde III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Ostenwalde III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942.8</v>
      </c>
      <c r="H46" s="69">
        <f>SUM(H10:H45)</f>
        <v>4</v>
      </c>
      <c r="I46" s="69">
        <f>LARGE(I10:I45,1)+LARGE(I10:I45,2)+LARGE(I10:I45,3)</f>
        <v>913.4</v>
      </c>
      <c r="J46" s="69">
        <f>SUM(J10:J45)</f>
        <v>4</v>
      </c>
      <c r="K46" s="69">
        <f>LARGE(K10:K45,1)+LARGE(K10:K45,2)+LARGE(K10:K45,3)</f>
        <v>917.1</v>
      </c>
      <c r="L46" s="69">
        <f>SUM(L10:L45)</f>
        <v>4</v>
      </c>
      <c r="M46" s="69">
        <f>LARGE(M10:M45,1)+LARGE(M10:M45,2)+LARGE(M10:M45,3)</f>
        <v>908.7</v>
      </c>
      <c r="N46" s="69">
        <f>SUM(N10:N45)</f>
        <v>4</v>
      </c>
      <c r="O46" s="69">
        <f>LARGE(O10:O45,1)+LARGE(O10:O45,2)+LARGE(O10:O45,3)</f>
        <v>927.30000000000007</v>
      </c>
      <c r="P46" s="69">
        <f>SUM(P10:P45)</f>
        <v>4</v>
      </c>
      <c r="Q46" s="69">
        <f>LARGE(Q10:Q45,1)+LARGE(Q10:Q45,2)+LARGE(Q10:Q45,3)</f>
        <v>902.3</v>
      </c>
      <c r="R46" s="69">
        <f>SUM(R10:S45)</f>
        <v>4</v>
      </c>
    </row>
    <row r="47" spans="1:27" x14ac:dyDescent="0.3">
      <c r="C47" s="69" t="s">
        <v>67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topLeftCell="A3" zoomScaleNormal="100" workbookViewId="0">
      <selection activeCell="D10" sqref="D10:E45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74" t="str">
        <f>Übersicht!L4</f>
        <v>Rastdorf</v>
      </c>
      <c r="X1" s="174"/>
    </row>
    <row r="2" spans="1:27" x14ac:dyDescent="0.3">
      <c r="A2" s="108">
        <v>1</v>
      </c>
      <c r="B2" s="64" t="str">
        <f>'Wettkampf 1'!B2</f>
        <v>Rastdorf III</v>
      </c>
      <c r="C2" s="72"/>
      <c r="D2" s="73">
        <f>G46</f>
        <v>935.5</v>
      </c>
      <c r="E2" s="112" t="str">
        <f>IF(H46&gt;4,"Es sind zu viele Schützen in Wertung!"," ")</f>
        <v xml:space="preserve"> </v>
      </c>
      <c r="V2" s="109" t="s">
        <v>35</v>
      </c>
      <c r="W2" s="175" t="str">
        <f>Übersicht!L3</f>
        <v>22.01.</v>
      </c>
      <c r="X2" s="174"/>
    </row>
    <row r="3" spans="1:27" x14ac:dyDescent="0.3">
      <c r="A3" s="108">
        <v>2</v>
      </c>
      <c r="B3" s="64" t="str">
        <f>'Wettkampf 1'!B3</f>
        <v>Börger IV</v>
      </c>
      <c r="C3" s="72"/>
      <c r="D3" s="73">
        <f>I46</f>
        <v>912.09999999999991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Bockhorst</v>
      </c>
      <c r="C4" s="72"/>
      <c r="D4" s="73">
        <f>K46</f>
        <v>908.7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Neubörger III</v>
      </c>
      <c r="C5" s="72"/>
      <c r="D5" s="73">
        <f>M46</f>
        <v>925.2</v>
      </c>
      <c r="E5" s="112" t="str">
        <f>IF(N46&gt;4,"Es sind zu viele Schützen in Wertung!"," ")</f>
        <v xml:space="preserve"> </v>
      </c>
      <c r="U5" s="76"/>
      <c r="V5" s="109" t="s">
        <v>50</v>
      </c>
      <c r="W5" s="169"/>
      <c r="X5" s="170"/>
      <c r="Y5" s="76"/>
    </row>
    <row r="6" spans="1:27" x14ac:dyDescent="0.3">
      <c r="A6" s="108">
        <v>5</v>
      </c>
      <c r="B6" s="64" t="str">
        <f>'Wettkampf 1'!B6</f>
        <v>Spahnharrenst. III</v>
      </c>
      <c r="C6" s="72"/>
      <c r="D6" s="73">
        <f>O46</f>
        <v>920.8</v>
      </c>
      <c r="E6" s="112" t="str">
        <f>IF(P46&gt;4,"Es sind zu viele Schützen in Wertung!"," ")</f>
        <v xml:space="preserve"> </v>
      </c>
      <c r="U6" s="76"/>
      <c r="V6" s="109" t="s">
        <v>49</v>
      </c>
      <c r="W6" s="173"/>
      <c r="X6" s="173"/>
      <c r="Y6" s="76"/>
    </row>
    <row r="7" spans="1:27" x14ac:dyDescent="0.3">
      <c r="A7" s="108">
        <v>6</v>
      </c>
      <c r="B7" s="64" t="str">
        <f>'Wettkampf 1'!B7</f>
        <v>Ostenwalde III</v>
      </c>
      <c r="C7" s="72"/>
      <c r="D7" s="73">
        <f>Q46</f>
        <v>918.5</v>
      </c>
      <c r="E7" s="112" t="str">
        <f>IF(R46&gt;4,"Es sind zu viele Schützen in Wertung!"," ")</f>
        <v xml:space="preserve"> </v>
      </c>
      <c r="U7" s="76"/>
      <c r="V7" s="109" t="s">
        <v>59</v>
      </c>
      <c r="W7" s="176" t="s">
        <v>69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66" t="s">
        <v>36</v>
      </c>
      <c r="V9" s="167"/>
      <c r="W9" s="167"/>
      <c r="X9" s="168"/>
    </row>
    <row r="10" spans="1:27" ht="12.9" customHeight="1" x14ac:dyDescent="0.3">
      <c r="A10" s="108">
        <v>1</v>
      </c>
      <c r="B10" s="66" t="str">
        <f>'Wettkampf 1'!B10</f>
        <v>Günter Bookjans</v>
      </c>
      <c r="C10" s="66" t="str">
        <f>'Wettkampf 1'!C10</f>
        <v>Rastdorf III</v>
      </c>
      <c r="D10" s="82">
        <v>315.39999999999998</v>
      </c>
      <c r="E10" s="83"/>
      <c r="F10" s="68">
        <f>IF(E10="x","0",D10)</f>
        <v>315.39999999999998</v>
      </c>
      <c r="G10" s="69">
        <f>IF(C10=$B$2,F10,0)</f>
        <v>315.39999999999998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Michael Meer</v>
      </c>
      <c r="C11" s="66" t="str">
        <f>'Wettkampf 1'!C11</f>
        <v>Rastdorf III</v>
      </c>
      <c r="D11" s="82">
        <v>310.89999999999998</v>
      </c>
      <c r="E11" s="83"/>
      <c r="F11" s="68">
        <f t="shared" ref="F11:F45" si="0">IF(E11="x","0",D11)</f>
        <v>310.89999999999998</v>
      </c>
      <c r="G11" s="69">
        <f t="shared" ref="G11:G45" si="1">IF(C11=$B$2,F11,0)</f>
        <v>310.89999999999998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Robert Wotte</v>
      </c>
      <c r="C12" s="66" t="str">
        <f>'Wettkampf 1'!C12</f>
        <v>Rastdorf III</v>
      </c>
      <c r="D12" s="82">
        <v>309.2</v>
      </c>
      <c r="E12" s="83"/>
      <c r="F12" s="68">
        <f t="shared" si="0"/>
        <v>309.2</v>
      </c>
      <c r="G12" s="69">
        <f t="shared" si="1"/>
        <v>309.2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Helmut Müller</v>
      </c>
      <c r="C13" s="66" t="str">
        <f>'Wettkampf 1'!C13</f>
        <v>Rastdorf III</v>
      </c>
      <c r="D13" s="82">
        <v>307.10000000000002</v>
      </c>
      <c r="E13" s="83"/>
      <c r="F13" s="68">
        <f t="shared" si="0"/>
        <v>307.10000000000002</v>
      </c>
      <c r="G13" s="69">
        <f t="shared" si="1"/>
        <v>307.10000000000002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Frank Sommerfeld</v>
      </c>
      <c r="C14" s="66" t="str">
        <f>'Wettkampf 1'!C14</f>
        <v>Rastdorf III</v>
      </c>
      <c r="D14" s="82">
        <v>298.60000000000002</v>
      </c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Rastdorf III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Frank Schmees</v>
      </c>
      <c r="C16" s="66" t="str">
        <f>'Wettkampf 1'!C16</f>
        <v>Börger IV</v>
      </c>
      <c r="D16" s="82">
        <v>304.10000000000002</v>
      </c>
      <c r="E16" s="83"/>
      <c r="F16" s="68">
        <f t="shared" si="0"/>
        <v>304.10000000000002</v>
      </c>
      <c r="G16" s="69">
        <f t="shared" si="1"/>
        <v>0</v>
      </c>
      <c r="H16" s="69">
        <f t="shared" si="2"/>
        <v>0</v>
      </c>
      <c r="I16" s="69">
        <f t="shared" si="3"/>
        <v>304.10000000000002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Wilfried Albers</v>
      </c>
      <c r="C17" s="66" t="str">
        <f>'Wettkampf 1'!C17</f>
        <v>Börger IV</v>
      </c>
      <c r="D17" s="82">
        <v>306.2</v>
      </c>
      <c r="E17" s="83"/>
      <c r="F17" s="68">
        <f t="shared" si="0"/>
        <v>306.2</v>
      </c>
      <c r="G17" s="69">
        <f t="shared" si="1"/>
        <v>0</v>
      </c>
      <c r="H17" s="69">
        <f t="shared" si="2"/>
        <v>0</v>
      </c>
      <c r="I17" s="69">
        <f t="shared" si="3"/>
        <v>306.2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Johann Pohlgeers</v>
      </c>
      <c r="C18" s="66" t="str">
        <f>'Wettkampf 1'!C18</f>
        <v>Börger IV</v>
      </c>
      <c r="D18" s="82">
        <v>301.8</v>
      </c>
      <c r="E18" s="83"/>
      <c r="F18" s="68">
        <f t="shared" si="0"/>
        <v>301.8</v>
      </c>
      <c r="G18" s="69">
        <f t="shared" si="1"/>
        <v>0</v>
      </c>
      <c r="H18" s="69">
        <f t="shared" si="2"/>
        <v>0</v>
      </c>
      <c r="I18" s="69">
        <f t="shared" si="3"/>
        <v>301.8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Hermann Többen-Behrens</v>
      </c>
      <c r="C19" s="66" t="str">
        <f>'Wettkampf 1'!C19</f>
        <v>Börger IV</v>
      </c>
      <c r="D19" s="82">
        <v>301.39999999999998</v>
      </c>
      <c r="E19" s="83"/>
      <c r="F19" s="68">
        <f t="shared" si="0"/>
        <v>301.39999999999998</v>
      </c>
      <c r="G19" s="69">
        <f t="shared" si="1"/>
        <v>0</v>
      </c>
      <c r="H19" s="69">
        <f t="shared" si="2"/>
        <v>0</v>
      </c>
      <c r="I19" s="69">
        <f t="shared" si="3"/>
        <v>301.39999999999998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Hermann Krömer</v>
      </c>
      <c r="C20" s="66" t="str">
        <f>'Wettkampf 1'!C20</f>
        <v>Börger IV</v>
      </c>
      <c r="D20" s="82">
        <v>289.10000000000002</v>
      </c>
      <c r="E20" s="8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Börger IV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Heinz Platt</v>
      </c>
      <c r="C22" s="66" t="str">
        <f>'Wettkampf 1'!C22</f>
        <v>Bockhorst</v>
      </c>
      <c r="D22" s="82">
        <v>302.39999999999998</v>
      </c>
      <c r="E22" s="83"/>
      <c r="F22" s="68">
        <f t="shared" si="0"/>
        <v>302.39999999999998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302.39999999999998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Gerd Wagner</v>
      </c>
      <c r="C23" s="66" t="str">
        <f>'Wettkampf 1'!C23</f>
        <v>Bockhorst</v>
      </c>
      <c r="D23" s="82">
        <v>296</v>
      </c>
      <c r="E23" s="83" t="s">
        <v>37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Alex Rülander</v>
      </c>
      <c r="C24" s="66" t="str">
        <f>'Wettkampf 1'!C24</f>
        <v>Bockhorst</v>
      </c>
      <c r="D24" s="82">
        <v>298.7</v>
      </c>
      <c r="E24" s="83"/>
      <c r="F24" s="68">
        <f t="shared" si="0"/>
        <v>298.7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298.7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Lukas Rülander</v>
      </c>
      <c r="C25" s="66" t="str">
        <f>'Wettkampf 1'!C25</f>
        <v>Bockhorst</v>
      </c>
      <c r="D25" s="82">
        <v>297.5</v>
      </c>
      <c r="E25" s="83"/>
      <c r="F25" s="68">
        <f t="shared" si="0"/>
        <v>297.5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297.5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Stefan Hanneken</v>
      </c>
      <c r="C26" s="66" t="str">
        <f>'Wettkampf 1'!C26</f>
        <v>Bockhorst</v>
      </c>
      <c r="D26" s="82">
        <v>307.60000000000002</v>
      </c>
      <c r="E26" s="83"/>
      <c r="F26" s="68">
        <f t="shared" si="0"/>
        <v>307.60000000000002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307.60000000000002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Martin Klassen</v>
      </c>
      <c r="C28" s="66" t="str">
        <f>'Wettkampf 1'!C28</f>
        <v>Neubörger III</v>
      </c>
      <c r="D28" s="82">
        <v>310</v>
      </c>
      <c r="E28" s="83"/>
      <c r="F28" s="68">
        <f t="shared" si="0"/>
        <v>310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Sebastian Antons</v>
      </c>
      <c r="C29" s="66" t="str">
        <f>'Wettkampf 1'!C29</f>
        <v>Neubörger III</v>
      </c>
      <c r="D29" s="82">
        <v>307.10000000000002</v>
      </c>
      <c r="E29" s="83"/>
      <c r="F29" s="68">
        <f t="shared" si="0"/>
        <v>307.10000000000002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307.10000000000002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Christian Gerdes</v>
      </c>
      <c r="C30" s="66" t="str">
        <f>'Wettkampf 1'!C30</f>
        <v>Neubörger III</v>
      </c>
      <c r="D30" s="82">
        <v>306</v>
      </c>
      <c r="E30" s="83"/>
      <c r="F30" s="68">
        <f t="shared" si="0"/>
        <v>306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306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Markus Fromme</v>
      </c>
      <c r="C31" s="66" t="str">
        <f>'Wettkampf 1'!C31</f>
        <v>Neubörger III</v>
      </c>
      <c r="D31" s="82">
        <v>308.10000000000002</v>
      </c>
      <c r="E31" s="83"/>
      <c r="F31" s="68">
        <f t="shared" si="0"/>
        <v>308.10000000000002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308.10000000000002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Neubörger III</v>
      </c>
      <c r="D32" s="82"/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Neubörger III</v>
      </c>
      <c r="D33" s="82"/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Sebastian Albers</v>
      </c>
      <c r="C34" s="66" t="str">
        <f>'Wettkampf 1'!C34</f>
        <v>Spahnharrenst. III</v>
      </c>
      <c r="D34" s="82">
        <v>306.10000000000002</v>
      </c>
      <c r="E34" s="83"/>
      <c r="F34" s="68">
        <f t="shared" si="0"/>
        <v>306.10000000000002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306.10000000000002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Stefen van der Draai</v>
      </c>
      <c r="C35" s="66" t="str">
        <f>'Wettkampf 1'!C35</f>
        <v>Spahnharrenst. III</v>
      </c>
      <c r="D35" s="82">
        <v>307.10000000000002</v>
      </c>
      <c r="E35" s="83"/>
      <c r="F35" s="68">
        <f t="shared" si="0"/>
        <v>307.10000000000002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307.10000000000002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Ingo Jaeger</v>
      </c>
      <c r="C36" s="66" t="str">
        <f>'Wettkampf 1'!C36</f>
        <v>Spahnharrenst. III</v>
      </c>
      <c r="D36" s="82">
        <v>307.39999999999998</v>
      </c>
      <c r="E36" s="83"/>
      <c r="F36" s="68">
        <f t="shared" si="0"/>
        <v>307.39999999999998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307.39999999999998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Sascha Albers</v>
      </c>
      <c r="C37" s="66" t="str">
        <f>'Wettkampf 1'!C37</f>
        <v>Spahnharrenst. III</v>
      </c>
      <c r="D37" s="82">
        <v>306.3</v>
      </c>
      <c r="E37" s="83"/>
      <c r="F37" s="68">
        <f t="shared" si="0"/>
        <v>306.3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306.3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Wilhelm Meyer</v>
      </c>
      <c r="C38" s="66" t="str">
        <f>'Wettkampf 1'!C38</f>
        <v>Spahnharrenst. III</v>
      </c>
      <c r="D38" s="82">
        <v>304.5</v>
      </c>
      <c r="E38" s="83" t="s">
        <v>37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Spahnharrenst. III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Andreas Janssen</v>
      </c>
      <c r="C40" s="66" t="str">
        <f>'Wettkampf 1'!C40</f>
        <v>Ostenwalde III</v>
      </c>
      <c r="D40" s="82">
        <v>305.3</v>
      </c>
      <c r="E40" s="83"/>
      <c r="F40" s="68">
        <f t="shared" si="0"/>
        <v>305.3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305.3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Thorsten Koop</v>
      </c>
      <c r="C41" s="66" t="str">
        <f>'Wettkampf 1'!C41</f>
        <v>Ostenwalde III</v>
      </c>
      <c r="D41" s="82">
        <v>313.8</v>
      </c>
      <c r="E41" s="83"/>
      <c r="F41" s="68">
        <f t="shared" si="0"/>
        <v>313.8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313.8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Björn Westendorf</v>
      </c>
      <c r="C42" s="66" t="str">
        <f>'Wettkampf 1'!C42</f>
        <v>Ostenwalde III</v>
      </c>
      <c r="D42" s="82">
        <v>299.39999999999998</v>
      </c>
      <c r="E42" s="83"/>
      <c r="F42" s="68">
        <f t="shared" si="0"/>
        <v>299.39999999999998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299.39999999999998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Carsten Feder</v>
      </c>
      <c r="C43" s="66" t="str">
        <f>'Wettkampf 1'!C43</f>
        <v>Ostenwalde III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Stefan Drees</v>
      </c>
      <c r="C44" s="66" t="str">
        <f>'Wettkampf 1'!C44</f>
        <v>Ostenwalde III</v>
      </c>
      <c r="D44" s="82">
        <v>278.5</v>
      </c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Ostenwalde III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935.5</v>
      </c>
      <c r="H46" s="69">
        <f>SUM(H10:H45)</f>
        <v>4</v>
      </c>
      <c r="I46" s="69">
        <f>LARGE(I10:I45,1)+LARGE(I10:I45,2)+LARGE(I10:I45,3)</f>
        <v>912.09999999999991</v>
      </c>
      <c r="J46" s="69">
        <f>SUM(J10:J45)</f>
        <v>4</v>
      </c>
      <c r="K46" s="69">
        <f>LARGE(K10:K45,1)+LARGE(K10:K45,2)+LARGE(K10:K45,3)</f>
        <v>908.7</v>
      </c>
      <c r="L46" s="69">
        <f>SUM(L10:L45)</f>
        <v>4</v>
      </c>
      <c r="M46" s="69">
        <f>LARGE(M10:M45,1)+LARGE(M10:M45,2)+LARGE(M10:M45,3)</f>
        <v>925.2</v>
      </c>
      <c r="N46" s="69">
        <f>SUM(N10:N45)</f>
        <v>4</v>
      </c>
      <c r="O46" s="69">
        <f>LARGE(O10:O45,1)+LARGE(O10:O45,2)+LARGE(O10:O45,3)</f>
        <v>920.8</v>
      </c>
      <c r="P46" s="69">
        <f>SUM(P10:P45)</f>
        <v>4</v>
      </c>
      <c r="Q46" s="69">
        <f>LARGE(Q10:Q45,1)+LARGE(Q10:Q45,2)+LARGE(Q10:Q45,3)</f>
        <v>918.5</v>
      </c>
      <c r="R46" s="69">
        <f>SUM(R10:S45)</f>
        <v>4</v>
      </c>
    </row>
    <row r="47" spans="1:27" x14ac:dyDescent="0.3">
      <c r="C47" s="69" t="s">
        <v>67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topLeftCell="A3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74" t="str">
        <f>Übersicht!M4</f>
        <v>Börger</v>
      </c>
      <c r="X1" s="174"/>
    </row>
    <row r="2" spans="1:27" x14ac:dyDescent="0.3">
      <c r="A2" s="108">
        <v>1</v>
      </c>
      <c r="B2" s="64" t="str">
        <f>'Wettkampf 1'!B2</f>
        <v>Rastdorf III</v>
      </c>
      <c r="C2" s="72"/>
      <c r="D2" s="73">
        <f>G46</f>
        <v>933.80000000000007</v>
      </c>
      <c r="E2" s="112" t="str">
        <f>IF(H46&gt;4,"Es sind zu viele Schützen in Wertung!"," ")</f>
        <v xml:space="preserve"> </v>
      </c>
      <c r="V2" s="109" t="s">
        <v>35</v>
      </c>
      <c r="W2" s="175" t="str">
        <f>Übersicht!M3</f>
        <v>05.02.</v>
      </c>
      <c r="X2" s="174"/>
    </row>
    <row r="3" spans="1:27" x14ac:dyDescent="0.3">
      <c r="A3" s="108">
        <v>2</v>
      </c>
      <c r="B3" s="64" t="str">
        <f>'Wettkampf 1'!B3</f>
        <v>Börger IV</v>
      </c>
      <c r="C3" s="72"/>
      <c r="D3" s="73">
        <f>I46</f>
        <v>918.40000000000009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Bockhorst</v>
      </c>
      <c r="C4" s="72"/>
      <c r="D4" s="73">
        <f>K46</f>
        <v>920.8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Neubörger III</v>
      </c>
      <c r="C5" s="72"/>
      <c r="D5" s="73">
        <f>M46</f>
        <v>934.4</v>
      </c>
      <c r="E5" s="112" t="str">
        <f>IF(N46&gt;4,"Es sind zu viele Schützen in Wertung!"," ")</f>
        <v xml:space="preserve"> </v>
      </c>
      <c r="U5" s="76"/>
      <c r="V5" s="109" t="s">
        <v>50</v>
      </c>
      <c r="W5" s="169"/>
      <c r="X5" s="170"/>
      <c r="Y5" s="76"/>
    </row>
    <row r="6" spans="1:27" x14ac:dyDescent="0.3">
      <c r="A6" s="108">
        <v>5</v>
      </c>
      <c r="B6" s="64" t="str">
        <f>'Wettkampf 1'!B6</f>
        <v>Spahnharrenst. III</v>
      </c>
      <c r="C6" s="72"/>
      <c r="D6" s="73">
        <f>O46</f>
        <v>936.5</v>
      </c>
      <c r="E6" s="112" t="str">
        <f>IF(P46&gt;4,"Es sind zu viele Schützen in Wertung!"," ")</f>
        <v xml:space="preserve"> </v>
      </c>
      <c r="U6" s="76"/>
      <c r="V6" s="109" t="s">
        <v>49</v>
      </c>
      <c r="W6" s="173"/>
      <c r="X6" s="173"/>
      <c r="Y6" s="76"/>
    </row>
    <row r="7" spans="1:27" x14ac:dyDescent="0.3">
      <c r="A7" s="108">
        <v>6</v>
      </c>
      <c r="B7" s="64" t="str">
        <f>'Wettkampf 1'!B7</f>
        <v>Ostenwalde III</v>
      </c>
      <c r="C7" s="72"/>
      <c r="D7" s="73">
        <f>Q46</f>
        <v>893.59999999999991</v>
      </c>
      <c r="E7" s="112" t="str">
        <f>IF(R46&gt;4,"Es sind zu viele Schützen in Wertung!"," ")</f>
        <v xml:space="preserve"> </v>
      </c>
      <c r="U7" s="76"/>
      <c r="V7" s="109" t="s">
        <v>59</v>
      </c>
      <c r="W7" s="176" t="s">
        <v>69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66" t="s">
        <v>36</v>
      </c>
      <c r="V9" s="167"/>
      <c r="W9" s="167"/>
      <c r="X9" s="168"/>
    </row>
    <row r="10" spans="1:27" ht="12.9" customHeight="1" x14ac:dyDescent="0.3">
      <c r="A10" s="108">
        <v>1</v>
      </c>
      <c r="B10" s="66" t="str">
        <f>'Wettkampf 1'!B10</f>
        <v>Günter Bookjans</v>
      </c>
      <c r="C10" s="66" t="str">
        <f>'Wettkampf 1'!C10</f>
        <v>Rastdorf III</v>
      </c>
      <c r="D10" s="82">
        <v>315.2</v>
      </c>
      <c r="E10" s="83"/>
      <c r="F10" s="68">
        <f>IF(E10="x","0",D10)</f>
        <v>315.2</v>
      </c>
      <c r="G10" s="69">
        <f>IF(C10=$B$2,F10,0)</f>
        <v>315.2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Michael Meer</v>
      </c>
      <c r="C11" s="66" t="str">
        <f>'Wettkampf 1'!C11</f>
        <v>Rastdorf III</v>
      </c>
      <c r="D11" s="82">
        <v>308.10000000000002</v>
      </c>
      <c r="E11" s="83"/>
      <c r="F11" s="68">
        <f t="shared" ref="F11:F45" si="0">IF(E11="x","0",D11)</f>
        <v>308.10000000000002</v>
      </c>
      <c r="G11" s="69">
        <f t="shared" ref="G11:G45" si="1">IF(C11=$B$2,F11,0)</f>
        <v>308.10000000000002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Robert Wotte</v>
      </c>
      <c r="C12" s="66" t="str">
        <f>'Wettkampf 1'!C12</f>
        <v>Rastdorf III</v>
      </c>
      <c r="D12" s="82">
        <v>310.5</v>
      </c>
      <c r="E12" s="83"/>
      <c r="F12" s="68">
        <f t="shared" si="0"/>
        <v>310.5</v>
      </c>
      <c r="G12" s="69">
        <f t="shared" si="1"/>
        <v>310.5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Helmut Müller</v>
      </c>
      <c r="C13" s="66" t="str">
        <f>'Wettkampf 1'!C13</f>
        <v>Rastdorf III</v>
      </c>
      <c r="D13" s="82">
        <v>306</v>
      </c>
      <c r="E13" s="83"/>
      <c r="F13" s="68">
        <f t="shared" si="0"/>
        <v>306</v>
      </c>
      <c r="G13" s="69">
        <f t="shared" si="1"/>
        <v>306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Frank Sommerfeld</v>
      </c>
      <c r="C14" s="66" t="str">
        <f>'Wettkampf 1'!C14</f>
        <v>Rastdorf III</v>
      </c>
      <c r="D14" s="82">
        <v>303.60000000000002</v>
      </c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Rastdorf III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Frank Schmees</v>
      </c>
      <c r="C16" s="66" t="str">
        <f>'Wettkampf 1'!C16</f>
        <v>Börger IV</v>
      </c>
      <c r="D16" s="82">
        <v>306.3</v>
      </c>
      <c r="E16" s="83"/>
      <c r="F16" s="68">
        <f t="shared" si="0"/>
        <v>306.3</v>
      </c>
      <c r="G16" s="69">
        <f t="shared" si="1"/>
        <v>0</v>
      </c>
      <c r="H16" s="69">
        <f t="shared" si="2"/>
        <v>0</v>
      </c>
      <c r="I16" s="69">
        <f t="shared" si="3"/>
        <v>306.3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Wilfried Albers</v>
      </c>
      <c r="C17" s="66" t="str">
        <f>'Wettkampf 1'!C17</f>
        <v>Börger IV</v>
      </c>
      <c r="D17" s="82">
        <v>305.2</v>
      </c>
      <c r="E17" s="83"/>
      <c r="F17" s="68">
        <f t="shared" si="0"/>
        <v>305.2</v>
      </c>
      <c r="G17" s="69">
        <f t="shared" si="1"/>
        <v>0</v>
      </c>
      <c r="H17" s="69">
        <f t="shared" si="2"/>
        <v>0</v>
      </c>
      <c r="I17" s="69">
        <f t="shared" si="3"/>
        <v>305.2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Johann Pohlgeers</v>
      </c>
      <c r="C18" s="66" t="str">
        <f>'Wettkampf 1'!C18</f>
        <v>Börger IV</v>
      </c>
      <c r="D18" s="82">
        <v>293.7</v>
      </c>
      <c r="E18" s="83"/>
      <c r="F18" s="68">
        <f t="shared" si="0"/>
        <v>293.7</v>
      </c>
      <c r="G18" s="69">
        <f t="shared" si="1"/>
        <v>0</v>
      </c>
      <c r="H18" s="69">
        <f t="shared" si="2"/>
        <v>0</v>
      </c>
      <c r="I18" s="69">
        <f t="shared" si="3"/>
        <v>293.7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Hermann Többen-Behrens</v>
      </c>
      <c r="C19" s="66" t="str">
        <f>'Wettkampf 1'!C19</f>
        <v>Börger IV</v>
      </c>
      <c r="D19" s="82">
        <v>306.89999999999998</v>
      </c>
      <c r="E19" s="83"/>
      <c r="F19" s="68">
        <f t="shared" si="0"/>
        <v>306.89999999999998</v>
      </c>
      <c r="G19" s="69">
        <f t="shared" si="1"/>
        <v>0</v>
      </c>
      <c r="H19" s="69">
        <f t="shared" si="2"/>
        <v>0</v>
      </c>
      <c r="I19" s="69">
        <f t="shared" si="3"/>
        <v>306.89999999999998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Hermann Krömer</v>
      </c>
      <c r="C20" s="66" t="str">
        <f>'Wettkampf 1'!C20</f>
        <v>Börger IV</v>
      </c>
      <c r="D20" s="82">
        <v>299.10000000000002</v>
      </c>
      <c r="E20" s="8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Börger IV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Heinz Platt</v>
      </c>
      <c r="C22" s="66" t="str">
        <f>'Wettkampf 1'!C22</f>
        <v>Bockhorst</v>
      </c>
      <c r="D22" s="82">
        <v>307.2</v>
      </c>
      <c r="E22" s="83"/>
      <c r="F22" s="68">
        <f t="shared" si="0"/>
        <v>307.2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307.2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Gerd Wagner</v>
      </c>
      <c r="C23" s="66" t="str">
        <f>'Wettkampf 1'!C23</f>
        <v>Bockhorst</v>
      </c>
      <c r="D23" s="82">
        <v>306.8</v>
      </c>
      <c r="E23" s="83"/>
      <c r="F23" s="68">
        <f t="shared" si="0"/>
        <v>306.8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306.8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Alex Rülander</v>
      </c>
      <c r="C24" s="66" t="str">
        <f>'Wettkampf 1'!C24</f>
        <v>Bockhorst</v>
      </c>
      <c r="D24" s="82">
        <v>306.8</v>
      </c>
      <c r="E24" s="83"/>
      <c r="F24" s="68">
        <f t="shared" si="0"/>
        <v>306.8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306.8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Lukas Rülander</v>
      </c>
      <c r="C25" s="66" t="str">
        <f>'Wettkampf 1'!C25</f>
        <v>Bockhorst</v>
      </c>
      <c r="D25" s="82">
        <v>282.8</v>
      </c>
      <c r="E25" s="83" t="s">
        <v>37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Stefan Hanneken</v>
      </c>
      <c r="C26" s="66" t="str">
        <f>'Wettkampf 1'!C26</f>
        <v>Bockhorst</v>
      </c>
      <c r="D26" s="82">
        <v>306.60000000000002</v>
      </c>
      <c r="E26" s="83"/>
      <c r="F26" s="68">
        <f t="shared" si="0"/>
        <v>306.60000000000002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306.60000000000002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Martin Klassen</v>
      </c>
      <c r="C28" s="66" t="str">
        <f>'Wettkampf 1'!C28</f>
        <v>Neubörger III</v>
      </c>
      <c r="D28" s="82">
        <v>311</v>
      </c>
      <c r="E28" s="83"/>
      <c r="F28" s="68">
        <f t="shared" si="0"/>
        <v>311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Sebastian Antons</v>
      </c>
      <c r="C29" s="66" t="str">
        <f>'Wettkampf 1'!C29</f>
        <v>Neubörger III</v>
      </c>
      <c r="D29" s="82">
        <v>314.3</v>
      </c>
      <c r="E29" s="83"/>
      <c r="F29" s="68">
        <f t="shared" si="0"/>
        <v>314.3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314.3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Christian Gerdes</v>
      </c>
      <c r="C30" s="66" t="str">
        <f>'Wettkampf 1'!C30</f>
        <v>Neubörger III</v>
      </c>
      <c r="D30" s="82"/>
      <c r="E30" s="83" t="s">
        <v>37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Markus Fromme</v>
      </c>
      <c r="C31" s="66" t="str">
        <f>'Wettkampf 1'!C31</f>
        <v>Neubörger III</v>
      </c>
      <c r="D31" s="82">
        <v>309.10000000000002</v>
      </c>
      <c r="E31" s="83"/>
      <c r="F31" s="68">
        <f t="shared" si="0"/>
        <v>309.10000000000002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309.10000000000002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Neubörger III</v>
      </c>
      <c r="D32" s="82"/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Neubörger III</v>
      </c>
      <c r="D33" s="82"/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Sebastian Albers</v>
      </c>
      <c r="C34" s="66" t="str">
        <f>'Wettkampf 1'!C34</f>
        <v>Spahnharrenst. III</v>
      </c>
      <c r="D34" s="82">
        <v>313.10000000000002</v>
      </c>
      <c r="E34" s="83"/>
      <c r="F34" s="68">
        <f t="shared" si="0"/>
        <v>313.10000000000002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313.10000000000002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Stefen van der Draai</v>
      </c>
      <c r="C35" s="66" t="str">
        <f>'Wettkampf 1'!C35</f>
        <v>Spahnharrenst. III</v>
      </c>
      <c r="D35" s="82">
        <v>307</v>
      </c>
      <c r="E35" s="83"/>
      <c r="F35" s="68">
        <f t="shared" si="0"/>
        <v>307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307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Ingo Jaeger</v>
      </c>
      <c r="C36" s="66" t="str">
        <f>'Wettkampf 1'!C36</f>
        <v>Spahnharrenst. III</v>
      </c>
      <c r="D36" s="82">
        <v>314.10000000000002</v>
      </c>
      <c r="E36" s="83"/>
      <c r="F36" s="68">
        <f t="shared" si="0"/>
        <v>314.10000000000002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314.10000000000002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Sascha Albers</v>
      </c>
      <c r="C37" s="66" t="str">
        <f>'Wettkampf 1'!C37</f>
        <v>Spahnharrenst. III</v>
      </c>
      <c r="D37" s="82">
        <v>309.3</v>
      </c>
      <c r="E37" s="83"/>
      <c r="F37" s="68">
        <f t="shared" si="0"/>
        <v>309.3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309.3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Wilhelm Meyer</v>
      </c>
      <c r="C38" s="66" t="str">
        <f>'Wettkampf 1'!C38</f>
        <v>Spahnharrenst. III</v>
      </c>
      <c r="D38" s="82">
        <v>306.39999999999998</v>
      </c>
      <c r="E38" s="83" t="s">
        <v>37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Spahnharrenst. III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Andreas Janssen</v>
      </c>
      <c r="C40" s="66" t="str">
        <f>'Wettkampf 1'!C40</f>
        <v>Ostenwalde III</v>
      </c>
      <c r="D40" s="82">
        <v>296.7</v>
      </c>
      <c r="E40" s="83"/>
      <c r="F40" s="68">
        <f t="shared" si="0"/>
        <v>296.7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296.7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Thorsten Koop</v>
      </c>
      <c r="C41" s="66" t="str">
        <f>'Wettkampf 1'!C41</f>
        <v>Ostenwalde III</v>
      </c>
      <c r="D41" s="82">
        <v>304.7</v>
      </c>
      <c r="E41" s="83"/>
      <c r="F41" s="68">
        <f t="shared" si="0"/>
        <v>304.7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304.7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Björn Westendorf</v>
      </c>
      <c r="C42" s="66" t="str">
        <f>'Wettkampf 1'!C42</f>
        <v>Ostenwalde III</v>
      </c>
      <c r="D42" s="82">
        <v>292.2</v>
      </c>
      <c r="E42" s="83"/>
      <c r="F42" s="68">
        <f t="shared" si="0"/>
        <v>292.2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292.2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Carsten Feder</v>
      </c>
      <c r="C43" s="66" t="str">
        <f>'Wettkampf 1'!C43</f>
        <v>Ostenwalde III</v>
      </c>
      <c r="D43" s="82"/>
      <c r="E43" s="83" t="s">
        <v>37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Stefan Drees</v>
      </c>
      <c r="C44" s="66" t="str">
        <f>'Wettkampf 1'!C44</f>
        <v>Ostenwalde III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Ostenwalde III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933.80000000000007</v>
      </c>
      <c r="H46" s="69">
        <f>SUM(H10:H45)</f>
        <v>4</v>
      </c>
      <c r="I46" s="69">
        <f>LARGE(I10:I45,1)+LARGE(I10:I45,2)+LARGE(I10:I45,3)</f>
        <v>918.40000000000009</v>
      </c>
      <c r="J46" s="69">
        <f>SUM(J10:J45)</f>
        <v>4</v>
      </c>
      <c r="K46" s="69">
        <f>LARGE(K10:K45,1)+LARGE(K10:K45,2)+LARGE(K10:K45,3)</f>
        <v>920.8</v>
      </c>
      <c r="L46" s="69">
        <f>SUM(L10:L45)</f>
        <v>4</v>
      </c>
      <c r="M46" s="69">
        <f>LARGE(M10:M45,1)+LARGE(M10:M45,2)+LARGE(M10:M45,3)</f>
        <v>934.4</v>
      </c>
      <c r="N46" s="69">
        <f>SUM(N10:N45)</f>
        <v>3</v>
      </c>
      <c r="O46" s="69">
        <f>LARGE(O10:O45,1)+LARGE(O10:O45,2)+LARGE(O10:O45,3)</f>
        <v>936.5</v>
      </c>
      <c r="P46" s="69">
        <f>SUM(P10:P45)</f>
        <v>4</v>
      </c>
      <c r="Q46" s="69">
        <f>LARGE(Q10:Q45,1)+LARGE(Q10:Q45,2)+LARGE(Q10:Q45,3)</f>
        <v>893.59999999999991</v>
      </c>
      <c r="R46" s="69">
        <f>SUM(R10:S45)</f>
        <v>3</v>
      </c>
    </row>
    <row r="47" spans="1:27" x14ac:dyDescent="0.3">
      <c r="C47" s="69" t="s">
        <v>67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2023-03-05T18:33:56Z</cp:lastPrinted>
  <dcterms:created xsi:type="dcterms:W3CDTF">2010-11-23T11:44:38Z</dcterms:created>
  <dcterms:modified xsi:type="dcterms:W3CDTF">2023-03-05T18:34:02Z</dcterms:modified>
</cp:coreProperties>
</file>