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12. WK\Herren\"/>
    </mc:Choice>
  </mc:AlternateContent>
  <xr:revisionPtr revIDLastSave="0" documentId="13_ncr:1_{36F250A7-23EE-43FA-A7E2-7AE532BC030B}" xr6:coauthVersionLast="36" xr6:coauthVersionMax="47" xr10:uidLastSave="{00000000-0000-0000-0000-000000000000}"/>
  <bookViews>
    <workbookView xWindow="-120" yWindow="-120" windowWidth="24240" windowHeight="1314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22" i="2" l="1"/>
  <c r="C23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1" i="2"/>
  <c r="C20" i="2"/>
  <c r="C19" i="2"/>
  <c r="C18" i="2"/>
  <c r="C17" i="2"/>
  <c r="C16" i="2"/>
  <c r="C15" i="2"/>
  <c r="C14" i="2"/>
  <c r="C13" i="2"/>
  <c r="C12" i="2"/>
  <c r="C11" i="2"/>
  <c r="C10" i="2"/>
  <c r="B15" i="18" l="1"/>
  <c r="B20" i="18"/>
  <c r="B4" i="18"/>
  <c r="B7" i="18"/>
  <c r="B2" i="18"/>
  <c r="B36" i="18"/>
  <c r="B28" i="18"/>
  <c r="B9" i="18"/>
  <c r="B22" i="18"/>
  <c r="B29" i="18"/>
  <c r="B8" i="18"/>
  <c r="B12" i="18"/>
  <c r="B21" i="18"/>
  <c r="B5" i="18"/>
  <c r="B33" i="18"/>
  <c r="B37" i="18"/>
  <c r="B32" i="18"/>
  <c r="B25" i="18"/>
  <c r="B34" i="18"/>
  <c r="B13" i="18"/>
  <c r="B27" i="18"/>
  <c r="B17" i="18"/>
  <c r="B11" i="18"/>
  <c r="B3" i="18"/>
  <c r="B30" i="18"/>
  <c r="B23" i="18"/>
  <c r="B18" i="18"/>
  <c r="B6" i="18"/>
  <c r="B26" i="18"/>
  <c r="B35" i="18"/>
  <c r="B31" i="18"/>
  <c r="B10" i="18"/>
  <c r="B14" i="18"/>
  <c r="B24" i="18"/>
  <c r="B19" i="18"/>
  <c r="B16" i="18"/>
  <c r="O4" i="1"/>
  <c r="N4" i="1"/>
  <c r="M4" i="1"/>
  <c r="L4" i="1"/>
  <c r="C2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7" i="18"/>
  <c r="C29" i="18"/>
  <c r="C28" i="18"/>
  <c r="C32" i="18"/>
  <c r="C31" i="18"/>
  <c r="C27" i="18"/>
  <c r="C33" i="18"/>
  <c r="C22" i="18"/>
  <c r="C12" i="18"/>
  <c r="C19" i="18"/>
  <c r="C4" i="18"/>
  <c r="C9" i="18"/>
  <c r="C2" i="18"/>
  <c r="C3" i="18"/>
  <c r="C14" i="18"/>
  <c r="C36" i="18"/>
  <c r="C7" i="18"/>
  <c r="C25" i="18"/>
  <c r="C26" i="18"/>
  <c r="C10" i="18"/>
  <c r="C30" i="18"/>
  <c r="C15" i="18"/>
  <c r="C11" i="18"/>
  <c r="C24" i="18"/>
  <c r="C37" i="18"/>
  <c r="C5" i="18"/>
  <c r="C8" i="18"/>
  <c r="C34" i="18"/>
  <c r="C35" i="18"/>
  <c r="C21" i="18"/>
  <c r="C6" i="18"/>
  <c r="C20" i="18"/>
  <c r="C16" i="18"/>
  <c r="C13" i="18"/>
  <c r="C18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14" i="17"/>
  <c r="H10" i="17"/>
  <c r="O35" i="17"/>
  <c r="O31" i="17"/>
  <c r="O27" i="17"/>
  <c r="O23" i="17"/>
  <c r="O19" i="17"/>
  <c r="O15" i="17"/>
  <c r="O11" i="17"/>
  <c r="H37" i="17"/>
  <c r="H33" i="17"/>
  <c r="H29" i="17"/>
  <c r="H25" i="17"/>
  <c r="H21" i="17"/>
  <c r="O38" i="17"/>
  <c r="O34" i="17"/>
  <c r="O30" i="17"/>
  <c r="O26" i="17"/>
  <c r="O22" i="17"/>
  <c r="O18" i="17"/>
  <c r="O14" i="17"/>
  <c r="O9" i="17"/>
  <c r="H36" i="17"/>
  <c r="H32" i="17"/>
  <c r="H24" i="17"/>
  <c r="H20" i="17"/>
  <c r="H12" i="17"/>
  <c r="O37" i="17"/>
  <c r="O33" i="17"/>
  <c r="O29" i="17"/>
  <c r="O25" i="17"/>
  <c r="O21" i="17"/>
  <c r="O17" i="17"/>
  <c r="O13" i="17"/>
  <c r="O10" i="17"/>
  <c r="H35" i="17"/>
  <c r="H31" i="17"/>
  <c r="H27" i="17"/>
  <c r="H23" i="17"/>
  <c r="H19" i="17"/>
  <c r="O36" i="17"/>
  <c r="O32" i="17"/>
  <c r="O28" i="17"/>
  <c r="O24" i="17"/>
  <c r="O20" i="17"/>
  <c r="O16" i="17"/>
  <c r="O12" i="17"/>
  <c r="H16" i="17"/>
  <c r="H28" i="17"/>
  <c r="H18" i="17"/>
  <c r="H22" i="17"/>
  <c r="H15" i="17"/>
  <c r="H9" i="17"/>
  <c r="H17" i="17"/>
  <c r="H13" i="17"/>
  <c r="H11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AA13" i="15" s="1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H45" i="17" l="1"/>
  <c r="S23" i="18"/>
  <c r="AA36" i="12"/>
  <c r="AA12" i="12"/>
  <c r="S13" i="18"/>
  <c r="S3" i="18"/>
  <c r="S27" i="18"/>
  <c r="R27" i="18" s="1"/>
  <c r="R42" i="1" s="1"/>
  <c r="S10" i="18"/>
  <c r="S4" i="18"/>
  <c r="S8" i="18"/>
  <c r="AA11" i="8"/>
  <c r="AA23" i="10"/>
  <c r="AA35" i="16"/>
  <c r="S28" i="18"/>
  <c r="R28" i="18" s="1"/>
  <c r="R43" i="1" s="1"/>
  <c r="S7" i="18"/>
  <c r="S14" i="18"/>
  <c r="S31" i="18"/>
  <c r="R31" i="18" s="1"/>
  <c r="R46" i="1" s="1"/>
  <c r="S12" i="18"/>
  <c r="S5" i="18"/>
  <c r="S18" i="18"/>
  <c r="S21" i="18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2" i="18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11" i="18"/>
  <c r="AA20" i="9"/>
  <c r="AA35" i="9"/>
  <c r="S6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4" i="18"/>
  <c r="P14" i="18"/>
  <c r="P25" i="18"/>
  <c r="P15" i="18"/>
  <c r="P5" i="18"/>
  <c r="P21" i="18"/>
  <c r="P32" i="18"/>
  <c r="P22" i="18"/>
  <c r="P9" i="18"/>
  <c r="P23" i="18"/>
  <c r="P26" i="18"/>
  <c r="P11" i="18"/>
  <c r="P8" i="18"/>
  <c r="P6" i="18"/>
  <c r="P29" i="18"/>
  <c r="P27" i="18"/>
  <c r="P19" i="18"/>
  <c r="P3" i="18"/>
  <c r="P7" i="18"/>
  <c r="P30" i="18"/>
  <c r="P37" i="18"/>
  <c r="P35" i="18"/>
  <c r="P31" i="18"/>
  <c r="P10" i="18"/>
  <c r="P12" i="18"/>
  <c r="P24" i="18"/>
  <c r="P2" i="18"/>
  <c r="P34" i="18"/>
  <c r="P36" i="18"/>
  <c r="P18" i="18"/>
  <c r="P17" i="18"/>
  <c r="P20" i="18"/>
  <c r="P16" i="18"/>
  <c r="P13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4" i="18"/>
  <c r="D14" i="18"/>
  <c r="D25" i="18"/>
  <c r="D15" i="18"/>
  <c r="D5" i="18"/>
  <c r="D20" i="18"/>
  <c r="D32" i="18"/>
  <c r="D22" i="18"/>
  <c r="D9" i="18"/>
  <c r="D23" i="18"/>
  <c r="D26" i="18"/>
  <c r="D11" i="18"/>
  <c r="D8" i="18"/>
  <c r="D17" i="18"/>
  <c r="D31" i="18"/>
  <c r="D12" i="18"/>
  <c r="D2" i="18"/>
  <c r="D36" i="18"/>
  <c r="D10" i="18"/>
  <c r="D24" i="18"/>
  <c r="D34" i="18"/>
  <c r="D29" i="18"/>
  <c r="D7" i="18"/>
  <c r="D35" i="18"/>
  <c r="D27" i="18"/>
  <c r="D30" i="18"/>
  <c r="D19" i="18"/>
  <c r="D37" i="18"/>
  <c r="D18" i="18"/>
  <c r="D3" i="18"/>
  <c r="D16" i="18"/>
  <c r="D6" i="18"/>
  <c r="D13" i="18"/>
  <c r="L17" i="18"/>
  <c r="L35" i="18"/>
  <c r="L29" i="18"/>
  <c r="L20" i="18"/>
  <c r="L21" i="18"/>
  <c r="L27" i="18"/>
  <c r="L19" i="18"/>
  <c r="L3" i="18"/>
  <c r="L7" i="18"/>
  <c r="L30" i="18"/>
  <c r="L37" i="18"/>
  <c r="L18" i="18"/>
  <c r="L28" i="18"/>
  <c r="L33" i="18"/>
  <c r="L4" i="18"/>
  <c r="L14" i="18"/>
  <c r="L25" i="18"/>
  <c r="L15" i="18"/>
  <c r="L5" i="18"/>
  <c r="L32" i="18"/>
  <c r="L22" i="18"/>
  <c r="L9" i="18"/>
  <c r="L23" i="18"/>
  <c r="L26" i="18"/>
  <c r="L11" i="18"/>
  <c r="L8" i="18"/>
  <c r="L31" i="18"/>
  <c r="L10" i="18"/>
  <c r="L12" i="18"/>
  <c r="L24" i="18"/>
  <c r="L2" i="18"/>
  <c r="L34" i="18"/>
  <c r="L36" i="18"/>
  <c r="L16" i="18"/>
  <c r="L13" i="18"/>
  <c r="L6" i="18"/>
  <c r="E17" i="18"/>
  <c r="E31" i="18"/>
  <c r="E12" i="18"/>
  <c r="E2" i="18"/>
  <c r="E36" i="18"/>
  <c r="E10" i="18"/>
  <c r="E24" i="18"/>
  <c r="E34" i="18"/>
  <c r="E35" i="18"/>
  <c r="E29" i="18"/>
  <c r="E27" i="18"/>
  <c r="E19" i="18"/>
  <c r="E3" i="18"/>
  <c r="E7" i="18"/>
  <c r="E30" i="18"/>
  <c r="E37" i="18"/>
  <c r="E18" i="18"/>
  <c r="E21" i="18"/>
  <c r="E28" i="18"/>
  <c r="E33" i="18"/>
  <c r="E4" i="18"/>
  <c r="E14" i="18"/>
  <c r="E25" i="18"/>
  <c r="E15" i="18"/>
  <c r="E5" i="18"/>
  <c r="E23" i="18"/>
  <c r="E32" i="18"/>
  <c r="E26" i="18"/>
  <c r="E22" i="18"/>
  <c r="E11" i="18"/>
  <c r="E9" i="18"/>
  <c r="E8" i="18"/>
  <c r="E6" i="18"/>
  <c r="E20" i="18"/>
  <c r="E16" i="18"/>
  <c r="E13" i="18"/>
  <c r="O29" i="18"/>
  <c r="O27" i="18"/>
  <c r="O19" i="18"/>
  <c r="O3" i="18"/>
  <c r="O7" i="18"/>
  <c r="O30" i="18"/>
  <c r="O37" i="18"/>
  <c r="O35" i="18"/>
  <c r="O28" i="18"/>
  <c r="O33" i="18"/>
  <c r="O4" i="18"/>
  <c r="O14" i="18"/>
  <c r="O25" i="18"/>
  <c r="O15" i="18"/>
  <c r="O5" i="18"/>
  <c r="O21" i="18"/>
  <c r="O17" i="18"/>
  <c r="O31" i="18"/>
  <c r="O12" i="18"/>
  <c r="O2" i="18"/>
  <c r="O36" i="18"/>
  <c r="O10" i="18"/>
  <c r="O24" i="18"/>
  <c r="O34" i="18"/>
  <c r="O18" i="18"/>
  <c r="O32" i="18"/>
  <c r="O26" i="18"/>
  <c r="O22" i="18"/>
  <c r="O11" i="18"/>
  <c r="O9" i="18"/>
  <c r="O8" i="18"/>
  <c r="O23" i="18"/>
  <c r="O6" i="18"/>
  <c r="O20" i="18"/>
  <c r="O13" i="18"/>
  <c r="O16" i="18"/>
  <c r="H28" i="18"/>
  <c r="H33" i="18"/>
  <c r="H4" i="18"/>
  <c r="H14" i="18"/>
  <c r="H25" i="18"/>
  <c r="H15" i="18"/>
  <c r="H5" i="18"/>
  <c r="H35" i="18"/>
  <c r="H32" i="18"/>
  <c r="H22" i="18"/>
  <c r="H9" i="18"/>
  <c r="H23" i="18"/>
  <c r="H26" i="18"/>
  <c r="H11" i="18"/>
  <c r="H8" i="18"/>
  <c r="H21" i="18"/>
  <c r="H17" i="18"/>
  <c r="H31" i="18"/>
  <c r="H12" i="18"/>
  <c r="H2" i="18"/>
  <c r="H36" i="18"/>
  <c r="H10" i="18"/>
  <c r="H24" i="18"/>
  <c r="H34" i="18"/>
  <c r="H19" i="18"/>
  <c r="H37" i="18"/>
  <c r="H3" i="18"/>
  <c r="H18" i="18"/>
  <c r="H29" i="18"/>
  <c r="H7" i="18"/>
  <c r="H30" i="18"/>
  <c r="H27" i="18"/>
  <c r="H16" i="18"/>
  <c r="H6" i="18"/>
  <c r="H20" i="18"/>
  <c r="H13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0" i="18"/>
  <c r="F28" i="18"/>
  <c r="F33" i="18"/>
  <c r="F4" i="18"/>
  <c r="F14" i="18"/>
  <c r="F25" i="18"/>
  <c r="F15" i="18"/>
  <c r="F5" i="18"/>
  <c r="F32" i="18"/>
  <c r="F22" i="18"/>
  <c r="F9" i="18"/>
  <c r="F23" i="18"/>
  <c r="F26" i="18"/>
  <c r="F11" i="18"/>
  <c r="F8" i="18"/>
  <c r="F35" i="18"/>
  <c r="F17" i="18"/>
  <c r="F31" i="18"/>
  <c r="F12" i="18"/>
  <c r="F2" i="18"/>
  <c r="F36" i="18"/>
  <c r="F10" i="18"/>
  <c r="F24" i="18"/>
  <c r="F34" i="18"/>
  <c r="F21" i="18"/>
  <c r="F3" i="18"/>
  <c r="F18" i="18"/>
  <c r="F29" i="18"/>
  <c r="F7" i="18"/>
  <c r="F27" i="18"/>
  <c r="F30" i="18"/>
  <c r="F37" i="18"/>
  <c r="F19" i="18"/>
  <c r="F16" i="18"/>
  <c r="F13" i="18"/>
  <c r="F6" i="18"/>
  <c r="G21" i="18"/>
  <c r="G17" i="18"/>
  <c r="G31" i="18"/>
  <c r="G12" i="18"/>
  <c r="G2" i="18"/>
  <c r="G36" i="18"/>
  <c r="G10" i="18"/>
  <c r="G24" i="18"/>
  <c r="G34" i="18"/>
  <c r="G13" i="18"/>
  <c r="G29" i="18"/>
  <c r="G27" i="18"/>
  <c r="G19" i="18"/>
  <c r="G3" i="18"/>
  <c r="G7" i="18"/>
  <c r="G30" i="18"/>
  <c r="G37" i="18"/>
  <c r="G18" i="18"/>
  <c r="G28" i="18"/>
  <c r="G33" i="18"/>
  <c r="G4" i="18"/>
  <c r="G14" i="18"/>
  <c r="G25" i="18"/>
  <c r="G15" i="18"/>
  <c r="G5" i="18"/>
  <c r="G9" i="18"/>
  <c r="G8" i="18"/>
  <c r="G23" i="18"/>
  <c r="G32" i="18"/>
  <c r="G26" i="18"/>
  <c r="G22" i="18"/>
  <c r="G35" i="18"/>
  <c r="G11" i="18"/>
  <c r="G6" i="18"/>
  <c r="G16" i="18"/>
  <c r="G20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4" i="18"/>
  <c r="N14" i="18"/>
  <c r="N25" i="18"/>
  <c r="N15" i="18"/>
  <c r="N5" i="18"/>
  <c r="N21" i="18"/>
  <c r="N32" i="18"/>
  <c r="N22" i="18"/>
  <c r="N9" i="18"/>
  <c r="N23" i="18"/>
  <c r="N26" i="18"/>
  <c r="N11" i="18"/>
  <c r="N8" i="18"/>
  <c r="N29" i="18"/>
  <c r="N27" i="18"/>
  <c r="N19" i="18"/>
  <c r="N3" i="18"/>
  <c r="N7" i="18"/>
  <c r="N30" i="18"/>
  <c r="N37" i="18"/>
  <c r="N18" i="18"/>
  <c r="N17" i="18"/>
  <c r="N36" i="18"/>
  <c r="N31" i="18"/>
  <c r="N10" i="18"/>
  <c r="N12" i="18"/>
  <c r="N24" i="18"/>
  <c r="N2" i="18"/>
  <c r="N34" i="18"/>
  <c r="N6" i="18"/>
  <c r="N16" i="18"/>
  <c r="N13" i="18"/>
  <c r="N20" i="18"/>
  <c r="Q28" i="18"/>
  <c r="Q33" i="18"/>
  <c r="Q4" i="18"/>
  <c r="Q14" i="18"/>
  <c r="Q25" i="18"/>
  <c r="Q15" i="18"/>
  <c r="Q5" i="18"/>
  <c r="Q21" i="18"/>
  <c r="Q32" i="18"/>
  <c r="Q22" i="18"/>
  <c r="Q9" i="18"/>
  <c r="Q23" i="18"/>
  <c r="Q26" i="18"/>
  <c r="Q11" i="18"/>
  <c r="Q8" i="18"/>
  <c r="Q18" i="18"/>
  <c r="Q29" i="18"/>
  <c r="Q27" i="18"/>
  <c r="Q19" i="18"/>
  <c r="Q3" i="18"/>
  <c r="Q7" i="18"/>
  <c r="Q30" i="18"/>
  <c r="Q37" i="18"/>
  <c r="Q35" i="18"/>
  <c r="Q31" i="18"/>
  <c r="Q10" i="18"/>
  <c r="Q12" i="18"/>
  <c r="Q24" i="18"/>
  <c r="Q2" i="18"/>
  <c r="Q34" i="18"/>
  <c r="Q17" i="18"/>
  <c r="Q36" i="18"/>
  <c r="Q6" i="18"/>
  <c r="Q20" i="18"/>
  <c r="Q16" i="18"/>
  <c r="Q13" i="18"/>
  <c r="M17" i="18"/>
  <c r="M31" i="18"/>
  <c r="M12" i="18"/>
  <c r="M2" i="18"/>
  <c r="M36" i="18"/>
  <c r="M10" i="18"/>
  <c r="M24" i="18"/>
  <c r="M34" i="18"/>
  <c r="M18" i="18"/>
  <c r="M29" i="18"/>
  <c r="M27" i="18"/>
  <c r="M19" i="18"/>
  <c r="M3" i="18"/>
  <c r="M7" i="18"/>
  <c r="M30" i="18"/>
  <c r="M37" i="18"/>
  <c r="M35" i="18"/>
  <c r="M32" i="18"/>
  <c r="M22" i="18"/>
  <c r="M9" i="18"/>
  <c r="M23" i="18"/>
  <c r="M26" i="18"/>
  <c r="M11" i="18"/>
  <c r="M8" i="18"/>
  <c r="M6" i="18"/>
  <c r="M28" i="18"/>
  <c r="M25" i="18"/>
  <c r="M33" i="18"/>
  <c r="M15" i="18"/>
  <c r="M4" i="18"/>
  <c r="M5" i="18"/>
  <c r="M14" i="18"/>
  <c r="M21" i="18"/>
  <c r="M20" i="18"/>
  <c r="M16" i="18"/>
  <c r="M13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3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6" i="18"/>
  <c r="R6" i="18" s="1"/>
  <c r="T34" i="18"/>
  <c r="T20" i="18"/>
  <c r="W13" i="18"/>
  <c r="K13" i="18"/>
  <c r="K34" i="18"/>
  <c r="W34" i="18"/>
  <c r="O46" i="13"/>
  <c r="D6" i="13" s="1"/>
  <c r="R46" i="9"/>
  <c r="E7" i="9" s="1"/>
  <c r="J46" i="10"/>
  <c r="E3" i="10" s="1"/>
  <c r="N46" i="12"/>
  <c r="E5" i="12" s="1"/>
  <c r="T13" i="18"/>
  <c r="R13" i="18" s="1"/>
  <c r="E51" i="1"/>
  <c r="W6" i="18"/>
  <c r="K6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0" i="18"/>
  <c r="T16" i="18"/>
  <c r="T35" i="18"/>
  <c r="L47" i="1"/>
  <c r="K16" i="18"/>
  <c r="W16" i="18"/>
  <c r="N46" i="9"/>
  <c r="E5" i="9" s="1"/>
  <c r="T21" i="18"/>
  <c r="R21" i="18" s="1"/>
  <c r="K20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9" i="18"/>
  <c r="G26" i="1"/>
  <c r="G24" i="1"/>
  <c r="M32" i="1"/>
  <c r="O20" i="1"/>
  <c r="E38" i="1"/>
  <c r="E32" i="1"/>
  <c r="H17" i="1"/>
  <c r="O35" i="1"/>
  <c r="H26" i="1"/>
  <c r="E17" i="1"/>
  <c r="K8" i="18"/>
  <c r="C4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7" i="18"/>
  <c r="W10" i="18"/>
  <c r="W12" i="18"/>
  <c r="W4" i="18"/>
  <c r="W36" i="18"/>
  <c r="W3" i="18"/>
  <c r="K22" i="18"/>
  <c r="W23" i="18"/>
  <c r="K24" i="18"/>
  <c r="M33" i="1"/>
  <c r="G36" i="1"/>
  <c r="W29" i="18"/>
  <c r="W14" i="18"/>
  <c r="I34" i="1"/>
  <c r="K2" i="18"/>
  <c r="W15" i="18"/>
  <c r="W19" i="18"/>
  <c r="W32" i="18"/>
  <c r="W17" i="18"/>
  <c r="W26" i="18"/>
  <c r="M19" i="1"/>
  <c r="E31" i="1"/>
  <c r="T17" i="18"/>
  <c r="T9" i="18"/>
  <c r="W25" i="18"/>
  <c r="W27" i="18"/>
  <c r="W24" i="18"/>
  <c r="W28" i="18"/>
  <c r="W37" i="18"/>
  <c r="W8" i="18"/>
  <c r="T8" i="18"/>
  <c r="R8" i="18" s="1"/>
  <c r="W30" i="18"/>
  <c r="W5" i="18"/>
  <c r="G27" i="1"/>
  <c r="K10" i="18"/>
  <c r="W2" i="18"/>
  <c r="L22" i="1"/>
  <c r="T28" i="18"/>
  <c r="T7" i="18"/>
  <c r="R7" i="18" s="1"/>
  <c r="T12" i="18"/>
  <c r="R12" i="18" s="1"/>
  <c r="T5" i="18"/>
  <c r="R5" i="18" s="1"/>
  <c r="T36" i="18"/>
  <c r="T26" i="18"/>
  <c r="T4" i="18"/>
  <c r="R4" i="18" s="1"/>
  <c r="T37" i="18"/>
  <c r="T3" i="18"/>
  <c r="R3" i="18" s="1"/>
  <c r="T29" i="18"/>
  <c r="T14" i="18"/>
  <c r="R14" i="18" s="1"/>
  <c r="L40" i="1"/>
  <c r="L25" i="1"/>
  <c r="W9" i="18"/>
  <c r="T19" i="18"/>
  <c r="T10" i="18"/>
  <c r="R10" i="18" s="1"/>
  <c r="L46" i="1"/>
  <c r="T23" i="18"/>
  <c r="R23" i="18" s="1"/>
  <c r="M22" i="1"/>
  <c r="I29" i="1"/>
  <c r="T22" i="18"/>
  <c r="W22" i="18"/>
  <c r="T18" i="18"/>
  <c r="R18" i="18" s="1"/>
  <c r="W18" i="18"/>
  <c r="T15" i="18"/>
  <c r="T2" i="18"/>
  <c r="R2" i="18" s="1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7" i="18"/>
  <c r="M17" i="1"/>
  <c r="Q17" i="1"/>
  <c r="K3" i="18"/>
  <c r="K28" i="18"/>
  <c r="W11" i="18"/>
  <c r="K33" i="18"/>
  <c r="K30" i="18"/>
  <c r="K11" i="18"/>
  <c r="K5" i="18"/>
  <c r="K17" i="18"/>
  <c r="K37" i="18"/>
  <c r="K4" i="18"/>
  <c r="K25" i="18"/>
  <c r="K23" i="18"/>
  <c r="K14" i="18"/>
  <c r="K15" i="18"/>
  <c r="K12" i="18"/>
  <c r="K36" i="18"/>
  <c r="K18" i="18"/>
  <c r="K31" i="18"/>
  <c r="T11" i="18"/>
  <c r="R11" i="18" s="1"/>
  <c r="K19" i="18"/>
  <c r="K27" i="18"/>
  <c r="K26" i="18"/>
  <c r="Q54" i="1" l="1"/>
  <c r="P54" i="1"/>
  <c r="O54" i="1"/>
  <c r="N54" i="1"/>
  <c r="M54" i="1"/>
  <c r="L54" i="1"/>
  <c r="I54" i="1"/>
  <c r="H54" i="1"/>
  <c r="G54" i="1"/>
  <c r="F54" i="1"/>
  <c r="E54" i="1"/>
  <c r="E2" i="19"/>
  <c r="E6" i="19"/>
  <c r="E5" i="19"/>
  <c r="E4" i="19"/>
  <c r="E3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3" i="19"/>
  <c r="D7" i="17"/>
  <c r="D6" i="17"/>
  <c r="E2" i="17"/>
  <c r="F7" i="19"/>
  <c r="I7" i="17"/>
  <c r="K2" i="19"/>
  <c r="L7" i="17"/>
  <c r="N2" i="19"/>
  <c r="F6" i="19"/>
  <c r="E5" i="17"/>
  <c r="L6" i="17"/>
  <c r="N4" i="19"/>
  <c r="D2" i="17"/>
  <c r="H2" i="19"/>
  <c r="G7" i="17"/>
  <c r="I5" i="17"/>
  <c r="K6" i="19"/>
  <c r="K3" i="19"/>
  <c r="I4" i="17"/>
  <c r="L3" i="17"/>
  <c r="N5" i="19"/>
  <c r="K7" i="19"/>
  <c r="I2" i="17"/>
  <c r="D11" i="1"/>
  <c r="G3" i="17"/>
  <c r="H5" i="19"/>
  <c r="I6" i="17"/>
  <c r="K4" i="19"/>
  <c r="N6" i="19"/>
  <c r="L5" i="17"/>
  <c r="N7" i="19"/>
  <c r="L2" i="17"/>
  <c r="D5" i="17"/>
  <c r="G4" i="17"/>
  <c r="H3" i="19"/>
  <c r="D10" i="1"/>
  <c r="H4" i="19"/>
  <c r="G6" i="17"/>
  <c r="E7" i="17"/>
  <c r="F2" i="19"/>
  <c r="G2" i="17"/>
  <c r="H7" i="19"/>
  <c r="F4" i="19"/>
  <c r="E6" i="17"/>
  <c r="N3" i="19"/>
  <c r="L4" i="17"/>
  <c r="D3" i="17"/>
  <c r="M4" i="17"/>
  <c r="O3" i="19"/>
  <c r="M6" i="17"/>
  <c r="O4" i="19"/>
  <c r="O6" i="19"/>
  <c r="M5" i="17"/>
  <c r="M3" i="17"/>
  <c r="O5" i="19"/>
  <c r="M2" i="17"/>
  <c r="O7" i="19"/>
  <c r="M7" i="17"/>
  <c r="O2" i="19"/>
  <c r="P2" i="19"/>
  <c r="N7" i="17"/>
  <c r="P6" i="19"/>
  <c r="N5" i="17"/>
  <c r="P3" i="19"/>
  <c r="N4" i="17"/>
  <c r="N2" i="17"/>
  <c r="P7" i="19"/>
  <c r="N6" i="17"/>
  <c r="P4" i="19"/>
  <c r="P5" i="19"/>
  <c r="N3" i="17"/>
  <c r="M4" i="19"/>
  <c r="K6" i="17"/>
  <c r="M6" i="19"/>
  <c r="K5" i="17"/>
  <c r="M5" i="19"/>
  <c r="K3" i="17"/>
  <c r="M7" i="19"/>
  <c r="K2" i="17"/>
  <c r="M2" i="19"/>
  <c r="K7" i="17"/>
  <c r="M3" i="19"/>
  <c r="K4" i="17"/>
  <c r="J5" i="17"/>
  <c r="L6" i="19"/>
  <c r="J2" i="17"/>
  <c r="L7" i="19"/>
  <c r="J3" i="17"/>
  <c r="L5" i="19"/>
  <c r="L4" i="19"/>
  <c r="J6" i="17"/>
  <c r="J7" i="17"/>
  <c r="L2" i="19"/>
  <c r="J4" i="17"/>
  <c r="L3" i="19"/>
  <c r="G2" i="19"/>
  <c r="F7" i="17"/>
  <c r="G6" i="19"/>
  <c r="F5" i="17"/>
  <c r="F2" i="17"/>
  <c r="G7" i="19"/>
  <c r="F4" i="17"/>
  <c r="G3" i="19"/>
  <c r="G4" i="19"/>
  <c r="F6" i="17"/>
  <c r="C6" i="17"/>
  <c r="C5" i="17"/>
  <c r="D2" i="6"/>
  <c r="D4" i="6"/>
  <c r="D3" i="6"/>
  <c r="U36" i="1" l="1"/>
  <c r="U41" i="1"/>
  <c r="S54" i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O4" i="17"/>
  <c r="O3" i="17"/>
  <c r="H5" i="17"/>
  <c r="O5" i="17"/>
  <c r="F7" i="1"/>
  <c r="D6" i="19"/>
  <c r="J6" i="19" s="1"/>
  <c r="J35" i="18"/>
  <c r="I35" i="18" s="1"/>
  <c r="J50" i="1" s="1"/>
  <c r="U51" i="1"/>
  <c r="J33" i="18"/>
  <c r="I33" i="18" s="1"/>
  <c r="J48" i="1" s="1"/>
  <c r="J5" i="18"/>
  <c r="I5" i="18" s="1"/>
  <c r="J15" i="18"/>
  <c r="I15" i="18" s="1"/>
  <c r="D4" i="19"/>
  <c r="J4" i="19" s="1"/>
  <c r="J24" i="18"/>
  <c r="I24" i="18" s="1"/>
  <c r="J39" i="1" s="1"/>
  <c r="J26" i="18"/>
  <c r="I26" i="18" s="1"/>
  <c r="J41" i="1" s="1"/>
  <c r="J18" i="18"/>
  <c r="I18" i="18" s="1"/>
  <c r="J20" i="18"/>
  <c r="I20" i="18" s="1"/>
  <c r="D2" i="19"/>
  <c r="T2" i="19" s="1"/>
  <c r="J34" i="18"/>
  <c r="I34" i="18" s="1"/>
  <c r="J49" i="1" s="1"/>
  <c r="U25" i="1"/>
  <c r="U47" i="1"/>
  <c r="J6" i="18"/>
  <c r="I6" i="18" s="1"/>
  <c r="J23" i="18"/>
  <c r="I23" i="18" s="1"/>
  <c r="J27" i="18"/>
  <c r="I27" i="18" s="1"/>
  <c r="J42" i="1" s="1"/>
  <c r="J36" i="18"/>
  <c r="I36" i="18" s="1"/>
  <c r="J51" i="1" s="1"/>
  <c r="J3" i="18"/>
  <c r="I3" i="18" s="1"/>
  <c r="J13" i="18"/>
  <c r="I13" i="18" s="1"/>
  <c r="J25" i="18"/>
  <c r="I25" i="18" s="1"/>
  <c r="J40" i="1" s="1"/>
  <c r="J9" i="18"/>
  <c r="I9" i="18" s="1"/>
  <c r="J2" i="18"/>
  <c r="I2" i="18" s="1"/>
  <c r="J4" i="18"/>
  <c r="I4" i="18" s="1"/>
  <c r="J28" i="18"/>
  <c r="I28" i="18" s="1"/>
  <c r="J43" i="1" s="1"/>
  <c r="J21" i="18"/>
  <c r="I21" i="18" s="1"/>
  <c r="J16" i="18"/>
  <c r="I16" i="18" s="1"/>
  <c r="U26" i="1"/>
  <c r="U46" i="1"/>
  <c r="U44" i="1"/>
  <c r="U37" i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7" i="18"/>
  <c r="I17" i="18" s="1"/>
  <c r="J32" i="18"/>
  <c r="I32" i="18" s="1"/>
  <c r="J47" i="1" s="1"/>
  <c r="J8" i="18"/>
  <c r="I8" i="18" s="1"/>
  <c r="J11" i="18"/>
  <c r="I11" i="18" s="1"/>
  <c r="J12" i="18"/>
  <c r="I12" i="18" s="1"/>
  <c r="J14" i="18"/>
  <c r="I14" i="18" s="1"/>
  <c r="J37" i="18"/>
  <c r="I37" i="18" s="1"/>
  <c r="J52" i="1" s="1"/>
  <c r="J10" i="18"/>
  <c r="I10" i="18" s="1"/>
  <c r="J22" i="18"/>
  <c r="I22" i="18" s="1"/>
  <c r="J29" i="18"/>
  <c r="I29" i="18" s="1"/>
  <c r="J44" i="1" s="1"/>
  <c r="J19" i="18"/>
  <c r="I19" i="18" s="1"/>
  <c r="J31" i="18"/>
  <c r="I31" i="18" s="1"/>
  <c r="J46" i="1" s="1"/>
  <c r="J7" i="18"/>
  <c r="I7" i="18" s="1"/>
  <c r="P11" i="1"/>
  <c r="G11" i="1"/>
  <c r="C3" i="17"/>
  <c r="H3" i="17" s="1"/>
  <c r="D5" i="19"/>
  <c r="C4" i="17"/>
  <c r="H4" i="17" s="1"/>
  <c r="D3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5" i="19"/>
  <c r="N10" i="1"/>
  <c r="N6" i="1"/>
  <c r="N7" i="1"/>
  <c r="R2" i="19"/>
  <c r="R4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8" i="1" l="1"/>
  <c r="V37" i="1"/>
  <c r="V42" i="1"/>
  <c r="Q2" i="19"/>
  <c r="Q5" i="19"/>
  <c r="R9" i="1" s="1"/>
  <c r="Q3" i="19"/>
  <c r="Q4" i="19"/>
  <c r="J32" i="1"/>
  <c r="J34" i="1"/>
  <c r="J30" i="1"/>
  <c r="I4" i="19"/>
  <c r="J26" i="1"/>
  <c r="J25" i="1"/>
  <c r="J33" i="1"/>
  <c r="J35" i="1"/>
  <c r="J19" i="1"/>
  <c r="J31" i="1"/>
  <c r="J24" i="1"/>
  <c r="J18" i="1"/>
  <c r="J20" i="1"/>
  <c r="J28" i="1"/>
  <c r="J29" i="1"/>
  <c r="J22" i="1"/>
  <c r="J23" i="1"/>
  <c r="J36" i="1"/>
  <c r="J27" i="1"/>
  <c r="J21" i="1"/>
  <c r="J37" i="1"/>
  <c r="P2" i="17"/>
  <c r="S17" i="18"/>
  <c r="R17" i="18" s="1"/>
  <c r="S16" i="18"/>
  <c r="R16" i="18" s="1"/>
  <c r="R38" i="1" s="1"/>
  <c r="S30" i="18"/>
  <c r="R30" i="18" s="1"/>
  <c r="R45" i="1" s="1"/>
  <c r="S34" i="18"/>
  <c r="R34" i="18" s="1"/>
  <c r="R49" i="1" s="1"/>
  <c r="S20" i="18"/>
  <c r="R20" i="18" s="1"/>
  <c r="S37" i="18"/>
  <c r="R37" i="18" s="1"/>
  <c r="R52" i="1" s="1"/>
  <c r="S19" i="18"/>
  <c r="R19" i="18" s="1"/>
  <c r="S33" i="18"/>
  <c r="R33" i="18" s="1"/>
  <c r="R48" i="1" s="1"/>
  <c r="T6" i="19"/>
  <c r="S22" i="18"/>
  <c r="R22" i="18" s="1"/>
  <c r="S15" i="18"/>
  <c r="R15" i="18" s="1"/>
  <c r="V52" i="1"/>
  <c r="V51" i="1"/>
  <c r="T4" i="19"/>
  <c r="V7" i="18"/>
  <c r="U7" i="18" s="1"/>
  <c r="J2" i="19"/>
  <c r="V29" i="1"/>
  <c r="V13" i="18"/>
  <c r="U13" i="18" s="1"/>
  <c r="V35" i="18"/>
  <c r="U35" i="18" s="1"/>
  <c r="T50" i="1" s="1"/>
  <c r="V23" i="18"/>
  <c r="U23" i="18" s="1"/>
  <c r="V40" i="1"/>
  <c r="V26" i="1"/>
  <c r="V48" i="1"/>
  <c r="S9" i="18"/>
  <c r="R9" i="18" s="1"/>
  <c r="S26" i="18"/>
  <c r="R26" i="18" s="1"/>
  <c r="R41" i="1" s="1"/>
  <c r="O45" i="17"/>
  <c r="V47" i="1"/>
  <c r="V10" i="18"/>
  <c r="U10" i="18" s="1"/>
  <c r="V36" i="18"/>
  <c r="U36" i="18" s="1"/>
  <c r="T51" i="1" s="1"/>
  <c r="V4" i="18"/>
  <c r="U4" i="18" s="1"/>
  <c r="V18" i="18"/>
  <c r="U18" i="18" s="1"/>
  <c r="V46" i="1"/>
  <c r="V28" i="18"/>
  <c r="U28" i="18" s="1"/>
  <c r="T43" i="1" s="1"/>
  <c r="V21" i="18"/>
  <c r="U21" i="18" s="1"/>
  <c r="V2" i="18"/>
  <c r="U2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8" i="18"/>
  <c r="U8" i="18" s="1"/>
  <c r="V14" i="18"/>
  <c r="U14" i="18" s="1"/>
  <c r="V29" i="18"/>
  <c r="U29" i="18" s="1"/>
  <c r="T44" i="1" s="1"/>
  <c r="V6" i="18"/>
  <c r="U6" i="18" s="1"/>
  <c r="V24" i="18"/>
  <c r="U24" i="18" s="1"/>
  <c r="T39" i="1" s="1"/>
  <c r="V25" i="18"/>
  <c r="U25" i="18" s="1"/>
  <c r="T40" i="1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6" i="19" s="1"/>
  <c r="P7" i="17"/>
  <c r="P3" i="17"/>
  <c r="S2" i="19" s="1"/>
  <c r="M13" i="1"/>
  <c r="H13" i="1"/>
  <c r="N13" i="1"/>
  <c r="E6" i="1"/>
  <c r="K6" i="1" s="1"/>
  <c r="J3" i="19"/>
  <c r="I3" i="19" s="1"/>
  <c r="T3" i="19"/>
  <c r="E7" i="1"/>
  <c r="K7" i="1" s="1"/>
  <c r="T5" i="19"/>
  <c r="E8" i="1"/>
  <c r="K8" i="1" s="1"/>
  <c r="J5" i="19"/>
  <c r="I5" i="19" s="1"/>
  <c r="J7" i="19"/>
  <c r="T7" i="19"/>
  <c r="J10" i="1"/>
  <c r="P9" i="17"/>
  <c r="V9" i="18" s="1"/>
  <c r="U9" i="18" s="1"/>
  <c r="P4" i="17"/>
  <c r="V3" i="18" l="1"/>
  <c r="U3" i="18" s="1"/>
  <c r="V11" i="18"/>
  <c r="U11" i="18" s="1"/>
  <c r="R22" i="1"/>
  <c r="R18" i="1"/>
  <c r="R8" i="1"/>
  <c r="R30" i="1"/>
  <c r="R7" i="1"/>
  <c r="R6" i="1"/>
  <c r="V12" i="18"/>
  <c r="U12" i="18" s="1"/>
  <c r="R28" i="1"/>
  <c r="R35" i="1"/>
  <c r="R23" i="1"/>
  <c r="R20" i="1"/>
  <c r="R29" i="1"/>
  <c r="R27" i="1"/>
  <c r="V5" i="18"/>
  <c r="U5" i="18" s="1"/>
  <c r="R26" i="1"/>
  <c r="R25" i="1"/>
  <c r="J54" i="1"/>
  <c r="R34" i="1"/>
  <c r="R37" i="1"/>
  <c r="R17" i="1"/>
  <c r="R19" i="1"/>
  <c r="R21" i="1"/>
  <c r="R32" i="1"/>
  <c r="R31" i="1"/>
  <c r="R24" i="1"/>
  <c r="R33" i="1"/>
  <c r="R36" i="1"/>
  <c r="S5" i="19"/>
  <c r="T9" i="1" s="1"/>
  <c r="S3" i="19"/>
  <c r="I2" i="19"/>
  <c r="J7" i="1" s="1"/>
  <c r="S4" i="19"/>
  <c r="S7" i="19"/>
  <c r="T11" i="1" s="1"/>
  <c r="V17" i="18"/>
  <c r="U17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9" i="18"/>
  <c r="U19" i="18" s="1"/>
  <c r="T18" i="1" s="1"/>
  <c r="T10" i="1"/>
  <c r="V15" i="18"/>
  <c r="U15" i="18" s="1"/>
  <c r="V20" i="18"/>
  <c r="U20" i="18" s="1"/>
  <c r="V22" i="18"/>
  <c r="U22" i="18" s="1"/>
  <c r="V27" i="18"/>
  <c r="U27" i="18" s="1"/>
  <c r="T42" i="1" s="1"/>
  <c r="V31" i="18"/>
  <c r="U31" i="18" s="1"/>
  <c r="T46" i="1" s="1"/>
  <c r="V16" i="18"/>
  <c r="U16" i="18" s="1"/>
  <c r="T38" i="1" s="1"/>
  <c r="U9" i="1"/>
  <c r="V26" i="18"/>
  <c r="U26" i="18" s="1"/>
  <c r="T41" i="1" s="1"/>
  <c r="P45" i="17"/>
  <c r="K13" i="1"/>
  <c r="U10" i="1"/>
  <c r="U7" i="1"/>
  <c r="U11" i="1"/>
  <c r="U8" i="1"/>
  <c r="U6" i="1"/>
  <c r="S13" i="1"/>
  <c r="J9" i="1"/>
  <c r="J11" i="1"/>
  <c r="E13" i="1"/>
  <c r="T34" i="1" l="1"/>
  <c r="T19" i="1"/>
  <c r="T23" i="1"/>
  <c r="T30" i="1"/>
  <c r="T35" i="1"/>
  <c r="T20" i="1"/>
  <c r="T28" i="1"/>
  <c r="T27" i="1"/>
  <c r="T21" i="1"/>
  <c r="T7" i="1"/>
  <c r="T22" i="1"/>
  <c r="T25" i="1"/>
  <c r="T29" i="1"/>
  <c r="T8" i="1"/>
  <c r="T31" i="1"/>
  <c r="T26" i="1"/>
  <c r="J8" i="1"/>
  <c r="R54" i="1"/>
  <c r="T33" i="1"/>
  <c r="T37" i="1"/>
  <c r="T36" i="1"/>
  <c r="T24" i="1"/>
  <c r="T32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<sst xmlns="http://schemas.openxmlformats.org/spreadsheetml/2006/main" count="659" uniqueCount="148">
  <si>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</si>
  <si>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</si>
  <si>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</si>
  <si>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</si>
  <si>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</si>
  <si>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</si>
  <si>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</si>
  <si>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</si>
  <si>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</si>
  <si>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</si>
  <si>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</si>
  <si>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</si>
  <si>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</si>
  <si>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</si>
  <si>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</si>
  <si>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</si>
  <si>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</si>
  <si>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</si>
  <si>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</si>
  <si>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</si>
  <si>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</si>
  <si>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</si>
  <si>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</si>
  <si>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</si>
  <si>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</si>
  <si>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</si>
  <si>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</si>
  <si>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</si>
  <si>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</si>
  <si>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</si>
  <si>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</si>
  <si>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</si>
  <si>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</si>
  <si>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</si>
  <si>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</si>
  <si>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</si>
  <si>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</si>
  <si>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</si>
  <si>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</si>
  <si>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</si>
  <si>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</si>
  <si>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</si>
  <si>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</si>
  <si>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</si>
  <si>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</si>
  <si>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</si>
  <si>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</si>
  <si>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</si>
  <si>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</si>
  <si>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</si>
  <si>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</si>
  <si>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</si>
  <si>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</si>
  <si>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</si>
  <si>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</si>
  <si>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</si>
  <si>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</si>
  <si>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</si>
  <si>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</si>
  <si>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</si>
  <si>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</si>
  <si>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</si>
  <si>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</si>
  <si>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</si>
  <si>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</si>
  <si>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</si>
  <si>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</si>
  <si>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</si>
  <si>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</si>
  <si>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</si>
  <si>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</si>
  <si>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</si>
  <si>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</si>
  <si>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</si>
  <si>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</si>
  <si>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</t>
  </si>
  <si>
    <t>Verein VI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</si>
  <si>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</si>
  <si>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</si>
  <si>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</si>
  <si>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</si>
  <si>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</si>
  <si>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</si>
  <si>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</si>
  <si>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</si>
  <si>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</si>
  <si>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</si>
  <si>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</si>
  <si>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</si>
  <si>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</si>
  <si>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</si>
  <si>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</si>
  <si>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Esterwegen II</t>
  </si>
  <si>
    <t>Börgerwald</t>
  </si>
  <si>
    <t>Ostenwalde II</t>
  </si>
  <si>
    <t xml:space="preserve">Breddenberg </t>
  </si>
  <si>
    <t>Kassens, Heinz</t>
  </si>
  <si>
    <t>Klumpe, Christian</t>
  </si>
  <si>
    <t>Janzen, Heinz</t>
  </si>
  <si>
    <t>Lüken, Christian</t>
  </si>
  <si>
    <t>Antons, Reinhard</t>
  </si>
  <si>
    <t>Papen, Gerhard</t>
  </si>
  <si>
    <t>Sebers, Bernhard</t>
  </si>
  <si>
    <t>Goldsweer, Thomas</t>
  </si>
  <si>
    <t>Schiering, Werner</t>
  </si>
  <si>
    <t>Rosen, Thomas</t>
  </si>
  <si>
    <t>Niemöller, Heinrich</t>
  </si>
  <si>
    <t>Gödeker, Martin</t>
  </si>
  <si>
    <t>Schorr, Johannes</t>
  </si>
  <si>
    <t>Plüster, Jahn</t>
  </si>
  <si>
    <t>Book, Johann</t>
  </si>
  <si>
    <t>x</t>
  </si>
  <si>
    <t>Meibers Michael</t>
  </si>
  <si>
    <t>0174 9914098</t>
  </si>
  <si>
    <t xml:space="preserve">Esterwegen </t>
  </si>
  <si>
    <t>Ostenwalde</t>
  </si>
  <si>
    <t>Breddenberg</t>
  </si>
  <si>
    <t>Esterwegen</t>
  </si>
  <si>
    <t>03.09.</t>
  </si>
  <si>
    <t>17.09.</t>
  </si>
  <si>
    <t>01.10.</t>
  </si>
  <si>
    <t>15.10.</t>
  </si>
  <si>
    <t>29.10.</t>
  </si>
  <si>
    <t>19.11.</t>
  </si>
  <si>
    <t>Bernd Sebers</t>
  </si>
  <si>
    <t>04965-765</t>
  </si>
  <si>
    <t>Heinrich Niemöller</t>
  </si>
  <si>
    <t>01743507575</t>
  </si>
  <si>
    <t>M.Bunten</t>
  </si>
  <si>
    <t>Joh. Schorr</t>
  </si>
  <si>
    <t>05954-938952</t>
  </si>
  <si>
    <t>Michael Meibers</t>
  </si>
  <si>
    <t>Michael Meiebrs</t>
  </si>
  <si>
    <t>Antons</t>
  </si>
  <si>
    <t>14.01.</t>
  </si>
  <si>
    <t>28.01.</t>
  </si>
  <si>
    <t>11.02.</t>
  </si>
  <si>
    <t>25.02.</t>
  </si>
  <si>
    <t>10.03.</t>
  </si>
  <si>
    <t>07.04.</t>
  </si>
  <si>
    <t>MM</t>
  </si>
  <si>
    <t>Schorr</t>
  </si>
  <si>
    <t>Book/Schorr</t>
  </si>
  <si>
    <t>Niemöller</t>
  </si>
  <si>
    <t>05952/3224</t>
  </si>
  <si>
    <t>Schorr/Book</t>
  </si>
  <si>
    <t>Gödeker</t>
  </si>
  <si>
    <t>Sebers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</si>
</sst>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3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3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03000000}"/>
    <cellStyle name="Komma 2 2 2 2 2" xfId="32" xr:uid="{00000000-0005-0000-0000-000003000000}"/>
    <cellStyle name="Komma 2 2 2 3" xfId="24" xr:uid="{00000000-0005-0000-0000-00002F000000}"/>
    <cellStyle name="Komma 2 2 3" xfId="12" xr:uid="{00000000-0005-0000-0000-000002000000}"/>
    <cellStyle name="Komma 2 2 3 2" xfId="28" xr:uid="{00000000-0005-0000-0000-000002000000}"/>
    <cellStyle name="Komma 2 2 4" xfId="20" xr:uid="{00000000-0005-0000-0000-00002F000000}"/>
    <cellStyle name="Komma 2 3" xfId="6" xr:uid="{00000000-0005-0000-0000-00002F000000}"/>
    <cellStyle name="Komma 2 3 2" xfId="14" xr:uid="{00000000-0005-0000-0000-000004000000}"/>
    <cellStyle name="Komma 2 3 2 2" xfId="30" xr:uid="{00000000-0005-0000-0000-000004000000}"/>
    <cellStyle name="Komma 2 3 3" xfId="22" xr:uid="{00000000-0005-0000-0000-00002F000000}"/>
    <cellStyle name="Komma 2 4" xfId="10" xr:uid="{00000000-0005-0000-0000-000001000000}"/>
    <cellStyle name="Komma 2 4 2" xfId="26" xr:uid="{00000000-0005-0000-0000-000001000000}"/>
    <cellStyle name="Komma 2 5" xfId="18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06000000}"/>
    <cellStyle name="Komma 3 2 2 2" xfId="31" xr:uid="{00000000-0005-0000-0000-000006000000}"/>
    <cellStyle name="Komma 3 2 3" xfId="23" xr:uid="{00000000-0005-0000-0000-000030000000}"/>
    <cellStyle name="Komma 3 3" xfId="11" xr:uid="{00000000-0005-0000-0000-000005000000}"/>
    <cellStyle name="Komma 3 3 2" xfId="27" xr:uid="{00000000-0005-0000-0000-000005000000}"/>
    <cellStyle name="Komma 3 4" xfId="19" xr:uid="{00000000-0005-0000-0000-000030000000}"/>
    <cellStyle name="Komma 4" xfId="5" xr:uid="{00000000-0005-0000-0000-000032000000}"/>
    <cellStyle name="Komma 4 2" xfId="13" xr:uid="{00000000-0005-0000-0000-000007000000}"/>
    <cellStyle name="Komma 4 2 2" xfId="29" xr:uid="{00000000-0005-0000-0000-000007000000}"/>
    <cellStyle name="Komma 4 3" xfId="21" xr:uid="{00000000-0005-0000-0000-000032000000}"/>
    <cellStyle name="Komma 5" xfId="9" xr:uid="{00000000-0005-0000-0000-000036000000}"/>
    <cellStyle name="Komma 5 2" xfId="25" xr:uid="{00000000-0005-0000-0000-000036000000}"/>
    <cellStyle name="Komma 6" xfId="17" xr:uid="{00000000-0005-0000-0000-00003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13</xdr:row>
          <xdr:rowOff>114300</xdr:rowOff>
        </xdr:from>
        <xdr:to>
          <xdr:col>16</xdr:col>
          <xdr:colOff>502920</xdr:colOff>
          <xdr:row>15</xdr:row>
          <xdr:rowOff>144780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99060</xdr:colOff>
          <xdr:row>13</xdr:row>
          <xdr:rowOff>121920</xdr:rowOff>
        </xdr:from>
        <xdr:to>
          <xdr:col>8</xdr:col>
          <xdr:colOff>518160</xdr:colOff>
          <xdr:row>15</xdr:row>
          <xdr:rowOff>137160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6640625" style="20" customWidth="1"/>
    <col min="4" max="9" width="9.6640625" style="22" customWidth="1"/>
    <col min="10" max="10" width="9.6640625" style="23" customWidth="1"/>
    <col min="11" max="11" width="12.6640625" style="22" customWidth="1"/>
    <col min="12" max="18" width="9.6640625" style="22" customWidth="1"/>
    <col min="19" max="19" width="11" style="22" customWidth="1"/>
    <col min="20" max="20" width="9.6640625" style="23" customWidth="1"/>
    <col min="21" max="21" width="12.6640625" style="22" customWidth="1"/>
    <col min="22" max="22" width="9.3320312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2" t="s">
        <v>27</v>
      </c>
      <c r="L1" s="162"/>
      <c r="M1" s="161" t="s">
        <v>19</v>
      </c>
      <c r="N1" s="161"/>
      <c r="O1" s="161"/>
      <c r="P1" s="160" t="s">
        <v>25</v>
      </c>
      <c r="Q1" s="160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118</v>
      </c>
      <c r="E3" s="116" t="s">
        <v>119</v>
      </c>
      <c r="F3" s="116" t="s">
        <v>120</v>
      </c>
      <c r="G3" s="116" t="s">
        <v>121</v>
      </c>
      <c r="H3" s="116" t="s">
        <v>122</v>
      </c>
      <c r="I3" s="116" t="s">
        <v>123</v>
      </c>
      <c r="J3" s="163" t="s">
        <v>1</v>
      </c>
      <c r="K3" s="163"/>
      <c r="L3" s="116" t="s">
        <v>134</v>
      </c>
      <c r="M3" s="116" t="s">
        <v>135</v>
      </c>
      <c r="N3" s="116" t="s">
        <v>136</v>
      </c>
      <c r="O3" s="116" t="s">
        <v>137</v>
      </c>
      <c r="P3" s="116" t="s">
        <v>138</v>
      </c>
      <c r="Q3" s="116" t="s">
        <v>139</v>
      </c>
      <c r="R3" s="164" t="s">
        <v>3</v>
      </c>
      <c r="S3" s="164"/>
      <c r="T3" s="164" t="s">
        <v>5</v>
      </c>
      <c r="U3" s="164"/>
    </row>
    <row r="4" spans="1:22" s="21" customFormat="1" ht="34.5" customHeight="1" x14ac:dyDescent="0.3">
      <c r="A4" s="29" t="s">
        <v>2</v>
      </c>
      <c r="B4" s="165" t="s">
        <v>47</v>
      </c>
      <c r="C4" s="166"/>
      <c r="D4" s="30" t="s">
        <v>114</v>
      </c>
      <c r="E4" s="30" t="s">
        <v>93</v>
      </c>
      <c r="F4" s="30" t="s">
        <v>115</v>
      </c>
      <c r="G4" s="30" t="s">
        <v>116</v>
      </c>
      <c r="H4" s="30" t="s">
        <v>117</v>
      </c>
      <c r="I4" s="30" t="s">
        <v>93</v>
      </c>
      <c r="J4" s="29" t="s">
        <v>0</v>
      </c>
      <c r="K4" s="31" t="s">
        <v>4</v>
      </c>
      <c r="L4" s="30" t="str">
        <f t="shared" ref="L4:O4" si="0">D4</f>
        <v xml:space="preserve">Esterwegen </v>
      </c>
      <c r="M4" s="30" t="str">
        <f t="shared" si="0"/>
        <v>Börgerwald</v>
      </c>
      <c r="N4" s="30" t="str">
        <f t="shared" si="0"/>
        <v>Ostenwalde</v>
      </c>
      <c r="O4" s="30" t="str">
        <f t="shared" si="0"/>
        <v>Breddenberg</v>
      </c>
      <c r="P4" s="30" t="s">
        <v>115</v>
      </c>
      <c r="Q4" s="30" t="s">
        <v>116</v>
      </c>
      <c r="R4" s="32" t="s">
        <v>0</v>
      </c>
      <c r="S4" s="29" t="s">
        <v>4</v>
      </c>
      <c r="T4" s="31" t="s">
        <v>0</v>
      </c>
      <c r="U4" s="29" t="s">
        <v>6</v>
      </c>
      <c r="V4" s="158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8"/>
    </row>
    <row r="6" spans="1:22" ht="20.25" customHeight="1" x14ac:dyDescent="0.3">
      <c r="A6" s="35">
        <v>1</v>
      </c>
      <c r="B6" s="167" t="str">
        <f>'Übersicht Gruppen'!B2</f>
        <v>Esterwegen II</v>
      </c>
      <c r="C6" s="168"/>
      <c r="D6" s="36">
        <f>'Übersicht Gruppen'!C2</f>
        <v>909.4</v>
      </c>
      <c r="E6" s="36">
        <f>'Übersicht Gruppen'!D2</f>
        <v>912.40000000000009</v>
      </c>
      <c r="F6" s="36">
        <f>'Übersicht Gruppen'!E2</f>
        <v>914.3</v>
      </c>
      <c r="G6" s="36">
        <f>'Übersicht Gruppen'!F2</f>
        <v>916.5</v>
      </c>
      <c r="H6" s="36">
        <f>'Übersicht Gruppen'!G2</f>
        <v>897</v>
      </c>
      <c r="I6" s="36">
        <f>'Übersicht Gruppen'!H2</f>
        <v>902</v>
      </c>
      <c r="J6" s="37">
        <f>'Übersicht Gruppen'!I2</f>
        <v>908.6</v>
      </c>
      <c r="K6" s="38">
        <f t="shared" ref="K6:K11" si="1">SUM(D6:I6)</f>
        <v>5451.6</v>
      </c>
      <c r="L6" s="36">
        <f>'Übersicht Gruppen'!K2</f>
        <v>909.3</v>
      </c>
      <c r="M6" s="36">
        <f>'Übersicht Gruppen'!L2</f>
        <v>918</v>
      </c>
      <c r="N6" s="36">
        <f>'Übersicht Gruppen'!M2</f>
        <v>904.69999999999993</v>
      </c>
      <c r="O6" s="36">
        <f>'Übersicht Gruppen'!N2</f>
        <v>921.09999999999991</v>
      </c>
      <c r="P6" s="36">
        <f>'Übersicht Gruppen'!O2</f>
        <v>916.59999999999991</v>
      </c>
      <c r="Q6" s="36">
        <f>'Übersicht Gruppen'!P2</f>
        <v>912.1</v>
      </c>
      <c r="R6" s="37">
        <f>'Übersicht Gruppen'!Q2</f>
        <v>913.63333333333333</v>
      </c>
      <c r="S6" s="38">
        <f t="shared" ref="S6:S11" si="2">SUM(L6:Q6)</f>
        <v>5481.8</v>
      </c>
      <c r="T6" s="37">
        <f>'Übersicht Gruppen'!S2</f>
        <v>911.11666666666679</v>
      </c>
      <c r="U6" s="38">
        <f>SUM(S6+K6)</f>
        <v>10933.400000000001</v>
      </c>
      <c r="V6" s="159"/>
    </row>
    <row r="7" spans="1:22" ht="20.25" customHeight="1" x14ac:dyDescent="0.3">
      <c r="A7" s="39">
        <v>2</v>
      </c>
      <c r="B7" s="169" t="str">
        <f>'Übersicht Gruppen'!B3</f>
        <v>Ostenwalde II</v>
      </c>
      <c r="C7" s="170"/>
      <c r="D7" s="40">
        <f>'Übersicht Gruppen'!C3</f>
        <v>917.6</v>
      </c>
      <c r="E7" s="40">
        <f>'Übersicht Gruppen'!D3</f>
        <v>910.5</v>
      </c>
      <c r="F7" s="40">
        <f>'Übersicht Gruppen'!E3</f>
        <v>911.5</v>
      </c>
      <c r="G7" s="40">
        <f>'Übersicht Gruppen'!F3</f>
        <v>915.59999999999991</v>
      </c>
      <c r="H7" s="40">
        <f>'Übersicht Gruppen'!G3</f>
        <v>908.3</v>
      </c>
      <c r="I7" s="40">
        <f>'Übersicht Gruppen'!H3</f>
        <v>903.4</v>
      </c>
      <c r="J7" s="41">
        <f>'Übersicht Gruppen'!I3</f>
        <v>911.15</v>
      </c>
      <c r="K7" s="42">
        <f t="shared" si="1"/>
        <v>5466.9</v>
      </c>
      <c r="L7" s="40">
        <f>'Übersicht Gruppen'!K3</f>
        <v>903.59999999999991</v>
      </c>
      <c r="M7" s="40">
        <f>'Übersicht Gruppen'!L3</f>
        <v>909.40000000000009</v>
      </c>
      <c r="N7" s="40">
        <f>'Übersicht Gruppen'!M3</f>
        <v>909.5</v>
      </c>
      <c r="O7" s="40">
        <f>'Übersicht Gruppen'!N3</f>
        <v>911.3</v>
      </c>
      <c r="P7" s="40">
        <f>'Übersicht Gruppen'!O3</f>
        <v>897.8</v>
      </c>
      <c r="Q7" s="40">
        <f>'Übersicht Gruppen'!P3</f>
        <v>919.8</v>
      </c>
      <c r="R7" s="41">
        <f>'Übersicht Gruppen'!Q3</f>
        <v>908.56666666666672</v>
      </c>
      <c r="S7" s="42">
        <f t="shared" si="2"/>
        <v>5451.4000000000005</v>
      </c>
      <c r="T7" s="41">
        <f>'Übersicht Gruppen'!S3</f>
        <v>909.85833333333312</v>
      </c>
      <c r="U7" s="42">
        <f t="shared" ref="U7:U11" si="3">SUM(S7+K7)</f>
        <v>10918.3</v>
      </c>
      <c r="V7" s="42">
        <f>(U6-U7)*-1</f>
        <v>-15.100000000002183</v>
      </c>
    </row>
    <row r="8" spans="1:22" ht="20.25" customHeight="1" x14ac:dyDescent="0.3">
      <c r="A8" s="43">
        <v>3</v>
      </c>
      <c r="B8" s="167" t="str">
        <f>'Übersicht Gruppen'!B4</f>
        <v>Börgerwald</v>
      </c>
      <c r="C8" s="168"/>
      <c r="D8" s="36">
        <f>'Übersicht Gruppen'!C4</f>
        <v>909.90000000000009</v>
      </c>
      <c r="E8" s="36">
        <f>'Übersicht Gruppen'!D4</f>
        <v>910</v>
      </c>
      <c r="F8" s="36">
        <f>'Übersicht Gruppen'!E4</f>
        <v>907.59999999999991</v>
      </c>
      <c r="G8" s="36">
        <f>'Übersicht Gruppen'!F4</f>
        <v>911.49999999999989</v>
      </c>
      <c r="H8" s="36">
        <f>'Übersicht Gruppen'!G4</f>
        <v>916.5</v>
      </c>
      <c r="I8" s="36">
        <f>'Übersicht Gruppen'!H4</f>
        <v>922.69999999999993</v>
      </c>
      <c r="J8" s="37">
        <f>'Übersicht Gruppen'!I4</f>
        <v>913.0333333333333</v>
      </c>
      <c r="K8" s="38">
        <f t="shared" si="1"/>
        <v>5478.2</v>
      </c>
      <c r="L8" s="36">
        <f>'Übersicht Gruppen'!K4</f>
        <v>891</v>
      </c>
      <c r="M8" s="36">
        <f>'Übersicht Gruppen'!L4</f>
        <v>908.3</v>
      </c>
      <c r="N8" s="36">
        <f>'Übersicht Gruppen'!M4</f>
        <v>902.8</v>
      </c>
      <c r="O8" s="36">
        <f>'Übersicht Gruppen'!N4</f>
        <v>908.5</v>
      </c>
      <c r="P8" s="36">
        <f>'Übersicht Gruppen'!O4</f>
        <v>907.4</v>
      </c>
      <c r="Q8" s="36">
        <f>'Übersicht Gruppen'!P4</f>
        <v>920.9</v>
      </c>
      <c r="R8" s="37">
        <f>'Übersicht Gruppen'!Q4</f>
        <v>906.48333333333323</v>
      </c>
      <c r="S8" s="38">
        <f t="shared" si="2"/>
        <v>5438.9</v>
      </c>
      <c r="T8" s="37">
        <f>'Übersicht Gruppen'!S4</f>
        <v>909.75833333333321</v>
      </c>
      <c r="U8" s="38">
        <f t="shared" si="3"/>
        <v>10917.099999999999</v>
      </c>
      <c r="V8" s="38">
        <f t="shared" ref="V8:V11" si="4">(U7-U8)*-1</f>
        <v>-1.2000000000007276</v>
      </c>
    </row>
    <row r="9" spans="1:22" ht="20.25" customHeight="1" x14ac:dyDescent="0.3">
      <c r="A9" s="29">
        <v>4</v>
      </c>
      <c r="B9" s="169" t="str">
        <f>'Übersicht Gruppen'!B5</f>
        <v xml:space="preserve">Breddenberg </v>
      </c>
      <c r="C9" s="170"/>
      <c r="D9" s="40">
        <f>'Übersicht Gruppen'!C5</f>
        <v>897</v>
      </c>
      <c r="E9" s="40">
        <f>'Übersicht Gruppen'!D5</f>
        <v>896.90000000000009</v>
      </c>
      <c r="F9" s="40">
        <f>'Übersicht Gruppen'!E5</f>
        <v>897.09999999999991</v>
      </c>
      <c r="G9" s="40">
        <f>'Übersicht Gruppen'!F5</f>
        <v>903.30000000000007</v>
      </c>
      <c r="H9" s="40">
        <f>'Übersicht Gruppen'!G5</f>
        <v>894.6</v>
      </c>
      <c r="I9" s="40">
        <f>'Übersicht Gruppen'!H5</f>
        <v>900.4</v>
      </c>
      <c r="J9" s="41">
        <f>'Übersicht Gruppen'!I5</f>
        <v>898.2166666666667</v>
      </c>
      <c r="K9" s="42">
        <f t="shared" si="1"/>
        <v>5389.3</v>
      </c>
      <c r="L9" s="40">
        <f>'Übersicht Gruppen'!K5</f>
        <v>888.80000000000007</v>
      </c>
      <c r="M9" s="40">
        <f>'Übersicht Gruppen'!L5</f>
        <v>909.9</v>
      </c>
      <c r="N9" s="40">
        <f>'Übersicht Gruppen'!M5</f>
        <v>898.7</v>
      </c>
      <c r="O9" s="40">
        <f>'Übersicht Gruppen'!N5</f>
        <v>904.7</v>
      </c>
      <c r="P9" s="40">
        <f>'Übersicht Gruppen'!O5</f>
        <v>898.59999999999991</v>
      </c>
      <c r="Q9" s="40">
        <f>'Übersicht Gruppen'!P5</f>
        <v>893.1</v>
      </c>
      <c r="R9" s="41">
        <f>'Übersicht Gruppen'!Q5</f>
        <v>898.96666666666681</v>
      </c>
      <c r="S9" s="42">
        <f t="shared" si="2"/>
        <v>5393.8000000000011</v>
      </c>
      <c r="T9" s="41">
        <f>'Übersicht Gruppen'!S5</f>
        <v>898.5916666666667</v>
      </c>
      <c r="U9" s="42">
        <f t="shared" si="3"/>
        <v>10783.100000000002</v>
      </c>
      <c r="V9" s="42">
        <f t="shared" si="4"/>
        <v>-133.99999999999636</v>
      </c>
    </row>
    <row r="10" spans="1:22" ht="20.25" customHeight="1" x14ac:dyDescent="0.3">
      <c r="A10" s="44">
        <v>5</v>
      </c>
      <c r="B10" s="167" t="str">
        <f>'Übersicht Gruppen'!B6</f>
        <v>Verein V</v>
      </c>
      <c r="C10" s="168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-10783.100000000002</v>
      </c>
    </row>
    <row r="11" spans="1:22" ht="20.25" customHeight="1" x14ac:dyDescent="0.3">
      <c r="A11" s="45">
        <v>6</v>
      </c>
      <c r="B11" s="169" t="str">
        <f>'Übersicht Gruppen'!B7</f>
        <v>Verein VI</v>
      </c>
      <c r="C11" s="170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605.65</v>
      </c>
      <c r="E13" s="36">
        <f t="shared" ref="E13:U13" si="5">AVERAGE(E6:E11)</f>
        <v>604.9666666666667</v>
      </c>
      <c r="F13" s="36">
        <f t="shared" si="5"/>
        <v>605.08333333333326</v>
      </c>
      <c r="G13" s="36">
        <f t="shared" si="5"/>
        <v>607.81666666666672</v>
      </c>
      <c r="H13" s="36">
        <f t="shared" si="5"/>
        <v>602.73333333333335</v>
      </c>
      <c r="I13" s="36">
        <f t="shared" si="5"/>
        <v>604.75</v>
      </c>
      <c r="J13" s="37">
        <f t="shared" si="5"/>
        <v>605.16666666666663</v>
      </c>
      <c r="K13" s="38">
        <f>SUM(K6:K11)/6</f>
        <v>3631</v>
      </c>
      <c r="L13" s="36">
        <f t="shared" si="5"/>
        <v>598.7833333333333</v>
      </c>
      <c r="M13" s="36">
        <f t="shared" si="5"/>
        <v>607.6</v>
      </c>
      <c r="N13" s="36">
        <f t="shared" si="5"/>
        <v>602.61666666666667</v>
      </c>
      <c r="O13" s="36">
        <f t="shared" si="5"/>
        <v>607.59999999999991</v>
      </c>
      <c r="P13" s="36">
        <f t="shared" si="5"/>
        <v>603.4</v>
      </c>
      <c r="Q13" s="36">
        <f t="shared" si="5"/>
        <v>607.65</v>
      </c>
      <c r="R13" s="37">
        <f t="shared" si="5"/>
        <v>604.60833333333335</v>
      </c>
      <c r="S13" s="36">
        <f t="shared" si="5"/>
        <v>3627.65</v>
      </c>
      <c r="T13" s="37">
        <f t="shared" si="5"/>
        <v>604.88749999999993</v>
      </c>
      <c r="U13" s="38">
        <f t="shared" si="5"/>
        <v>7258.6500000000015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4" t="s">
        <v>1</v>
      </c>
      <c r="K15" s="164"/>
      <c r="L15" s="46"/>
      <c r="M15" s="46"/>
      <c r="N15" s="46"/>
      <c r="O15" s="46"/>
      <c r="P15" s="46"/>
      <c r="Q15" s="46"/>
      <c r="R15" s="164" t="s">
        <v>3</v>
      </c>
      <c r="S15" s="164"/>
      <c r="T15" s="164" t="s">
        <v>5</v>
      </c>
      <c r="U15" s="164"/>
      <c r="V15" s="158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8"/>
    </row>
    <row r="17" spans="1:22" s="51" customFormat="1" ht="18" customHeight="1" x14ac:dyDescent="0.3">
      <c r="A17" s="50">
        <v>1</v>
      </c>
      <c r="B17" s="54" t="str">
        <f>'Übersicht Schützen'!A2</f>
        <v>Rosen, Thomas</v>
      </c>
      <c r="C17" s="91" t="str">
        <f>'Übersicht Schützen'!B2</f>
        <v>Ostenwalde II</v>
      </c>
      <c r="D17" s="55">
        <f>'Übersicht Schützen'!C2</f>
        <v>306.2</v>
      </c>
      <c r="E17" s="38">
        <f>'Übersicht Schützen'!D2</f>
        <v>306.8</v>
      </c>
      <c r="F17" s="38">
        <f>'Übersicht Schützen'!E2</f>
        <v>309.8</v>
      </c>
      <c r="G17" s="38">
        <f>'Übersicht Schützen'!F2</f>
        <v>313</v>
      </c>
      <c r="H17" s="38">
        <f>'Übersicht Schützen'!G2</f>
        <v>306.39999999999998</v>
      </c>
      <c r="I17" s="38">
        <f>'Übersicht Schützen'!H2</f>
        <v>306</v>
      </c>
      <c r="J17" s="56">
        <f>'Übersicht Schützen'!I2</f>
        <v>308.0333333333333</v>
      </c>
      <c r="K17" s="38">
        <f>SUM(D17:I17)</f>
        <v>1848.1999999999998</v>
      </c>
      <c r="L17" s="38">
        <f>'Übersicht Schützen'!L2</f>
        <v>303</v>
      </c>
      <c r="M17" s="38">
        <f>'Übersicht Schützen'!M2</f>
        <v>309.3</v>
      </c>
      <c r="N17" s="38">
        <f>'Übersicht Schützen'!N2</f>
        <v>302.3</v>
      </c>
      <c r="O17" s="38">
        <f>'Übersicht Schützen'!O2</f>
        <v>300.2</v>
      </c>
      <c r="P17" s="38">
        <f>'Übersicht Schützen'!P2</f>
        <v>304.10000000000002</v>
      </c>
      <c r="Q17" s="38">
        <f>'Übersicht Schützen'!Q2</f>
        <v>310.89999999999998</v>
      </c>
      <c r="R17" s="56">
        <f>'Übersicht Schützen'!R2</f>
        <v>304.9666666666667</v>
      </c>
      <c r="S17" s="38">
        <f>SUM(L17:Q17)</f>
        <v>1829.8000000000002</v>
      </c>
      <c r="T17" s="56">
        <f>'Übersicht Schützen'!U2</f>
        <v>306.5</v>
      </c>
      <c r="U17" s="38">
        <f>SUM(K17+S17)</f>
        <v>3678</v>
      </c>
      <c r="V17" s="159"/>
    </row>
    <row r="18" spans="1:22" s="51" customFormat="1" ht="18" customHeight="1" x14ac:dyDescent="0.3">
      <c r="A18" s="29">
        <v>2</v>
      </c>
      <c r="B18" s="57" t="str">
        <f>'Übersicht Schützen'!A3</f>
        <v>Lüken, Christian</v>
      </c>
      <c r="C18" s="92" t="str">
        <f>'Übersicht Schützen'!B3</f>
        <v>Esterwegen II</v>
      </c>
      <c r="D18" s="58">
        <f>'Übersicht Schützen'!C3</f>
        <v>303</v>
      </c>
      <c r="E18" s="42">
        <f>'Übersicht Schützen'!D3</f>
        <v>305.10000000000002</v>
      </c>
      <c r="F18" s="42">
        <f>'Übersicht Schützen'!E3</f>
        <v>310</v>
      </c>
      <c r="G18" s="42">
        <f>'Übersicht Schützen'!F3</f>
        <v>306.39999999999998</v>
      </c>
      <c r="H18" s="42">
        <f>'Übersicht Schützen'!G3</f>
        <v>304.39999999999998</v>
      </c>
      <c r="I18" s="42">
        <f>'Übersicht Schützen'!H3</f>
        <v>305.39999999999998</v>
      </c>
      <c r="J18" s="59">
        <f>'Übersicht Schützen'!I3</f>
        <v>305.7166666666667</v>
      </c>
      <c r="K18" s="42">
        <f>SUM(D18:I18)</f>
        <v>1834.3000000000002</v>
      </c>
      <c r="L18" s="42">
        <f>'Übersicht Schützen'!L3</f>
        <v>299.2</v>
      </c>
      <c r="M18" s="42">
        <f>'Übersicht Schützen'!M3</f>
        <v>306.3</v>
      </c>
      <c r="N18" s="42">
        <f>'Übersicht Schützen'!N3</f>
        <v>307.10000000000002</v>
      </c>
      <c r="O18" s="42">
        <f>'Übersicht Schützen'!O3</f>
        <v>308.7</v>
      </c>
      <c r="P18" s="42">
        <f>'Übersicht Schützen'!P3</f>
        <v>307.39999999999998</v>
      </c>
      <c r="Q18" s="42">
        <f>'Übersicht Schützen'!Q3</f>
        <v>308.89999999999998</v>
      </c>
      <c r="R18" s="59">
        <f>'Übersicht Schützen'!R3</f>
        <v>306.26666666666665</v>
      </c>
      <c r="S18" s="42">
        <f t="shared" ref="S18:S52" si="6">SUM(L18:Q18)</f>
        <v>1837.6</v>
      </c>
      <c r="T18" s="59">
        <f>'Übersicht Schützen'!U3</f>
        <v>305.99166666666667</v>
      </c>
      <c r="U18" s="42">
        <f t="shared" ref="U18:U52" si="7">SUM(K18+S18)</f>
        <v>3671.9</v>
      </c>
      <c r="V18" s="42">
        <f>(U17-U18)*-1</f>
        <v>-6.0999999999999091</v>
      </c>
    </row>
    <row r="19" spans="1:22" s="51" customFormat="1" ht="18" customHeight="1" x14ac:dyDescent="0.3">
      <c r="A19" s="50">
        <v>3</v>
      </c>
      <c r="B19" s="54" t="str">
        <f>'Übersicht Schützen'!A4</f>
        <v>Antons, Reinhard</v>
      </c>
      <c r="C19" s="91" t="str">
        <f>'Übersicht Schützen'!B4</f>
        <v>Börgerwald</v>
      </c>
      <c r="D19" s="55">
        <f>'Übersicht Schützen'!C4</f>
        <v>304.3</v>
      </c>
      <c r="E19" s="38">
        <f>'Übersicht Schützen'!D4</f>
        <v>307.7</v>
      </c>
      <c r="F19" s="38">
        <f>'Übersicht Schützen'!E4</f>
        <v>307.2</v>
      </c>
      <c r="G19" s="38">
        <f>'Übersicht Schützen'!F4</f>
        <v>305.7</v>
      </c>
      <c r="H19" s="38">
        <f>'Übersicht Schützen'!G4</f>
        <v>308.3</v>
      </c>
      <c r="I19" s="38">
        <f>'Übersicht Schützen'!H4</f>
        <v>308.89999999999998</v>
      </c>
      <c r="J19" s="56">
        <f>'Übersicht Schützen'!I4</f>
        <v>307.01666666666665</v>
      </c>
      <c r="K19" s="38">
        <f t="shared" ref="K19:K52" si="8">SUM(D19:I19)</f>
        <v>1842.1</v>
      </c>
      <c r="L19" s="38">
        <f>'Übersicht Schützen'!L4</f>
        <v>306</v>
      </c>
      <c r="M19" s="38">
        <f>'Übersicht Schützen'!M4</f>
        <v>304.60000000000002</v>
      </c>
      <c r="N19" s="38">
        <f>'Übersicht Schützen'!N4</f>
        <v>304.39999999999998</v>
      </c>
      <c r="O19" s="38">
        <f>'Übersicht Schützen'!O4</f>
        <v>300.8</v>
      </c>
      <c r="P19" s="38">
        <f>'Übersicht Schützen'!P4</f>
        <v>298.60000000000002</v>
      </c>
      <c r="Q19" s="38">
        <f>'Übersicht Schützen'!Q4</f>
        <v>308.89999999999998</v>
      </c>
      <c r="R19" s="56">
        <f>'Übersicht Schützen'!R4</f>
        <v>303.88333333333338</v>
      </c>
      <c r="S19" s="38">
        <f t="shared" si="6"/>
        <v>1823.3000000000002</v>
      </c>
      <c r="T19" s="56">
        <f>'Übersicht Schützen'!U4</f>
        <v>305.45</v>
      </c>
      <c r="U19" s="38">
        <f t="shared" si="7"/>
        <v>3665.4</v>
      </c>
      <c r="V19" s="38">
        <f t="shared" ref="V19:V46" si="9">(U18-U19)*-1</f>
        <v>-6.5</v>
      </c>
    </row>
    <row r="20" spans="1:22" s="51" customFormat="1" ht="18" customHeight="1" x14ac:dyDescent="0.3">
      <c r="A20" s="52">
        <v>4</v>
      </c>
      <c r="B20" s="57" t="str">
        <f>'Übersicht Schützen'!A5</f>
        <v>Kassens, Heinz</v>
      </c>
      <c r="C20" s="92" t="str">
        <f>'Übersicht Schützen'!B5</f>
        <v>Esterwegen II</v>
      </c>
      <c r="D20" s="58">
        <f>'Übersicht Schützen'!C5</f>
        <v>304.89999999999998</v>
      </c>
      <c r="E20" s="42">
        <f>'Übersicht Schützen'!D5</f>
        <v>304.3</v>
      </c>
      <c r="F20" s="42">
        <f>'Übersicht Schützen'!E5</f>
        <v>298.39999999999998</v>
      </c>
      <c r="G20" s="42">
        <f>'Übersicht Schützen'!F5</f>
        <v>308.3</v>
      </c>
      <c r="H20" s="42">
        <f>'Übersicht Schützen'!G5</f>
        <v>296.2</v>
      </c>
      <c r="I20" s="42">
        <f>'Übersicht Schützen'!H5</f>
        <v>301.5</v>
      </c>
      <c r="J20" s="59">
        <f>'Übersicht Schützen'!I5</f>
        <v>302.26666666666671</v>
      </c>
      <c r="K20" s="42">
        <f t="shared" si="8"/>
        <v>1813.6000000000001</v>
      </c>
      <c r="L20" s="42">
        <f>'Übersicht Schützen'!L5</f>
        <v>305.39999999999998</v>
      </c>
      <c r="M20" s="42">
        <f>'Übersicht Schützen'!M5</f>
        <v>310.5</v>
      </c>
      <c r="N20" s="42">
        <f>'Übersicht Schützen'!N5</f>
        <v>295.39999999999998</v>
      </c>
      <c r="O20" s="42">
        <f>'Übersicht Schützen'!O5</f>
        <v>309.10000000000002</v>
      </c>
      <c r="P20" s="42">
        <f>'Übersicht Schützen'!P5</f>
        <v>303.7</v>
      </c>
      <c r="Q20" s="42">
        <f>'Übersicht Schützen'!Q5</f>
        <v>304.8</v>
      </c>
      <c r="R20" s="59">
        <f>'Übersicht Schützen'!R5</f>
        <v>304.81666666666666</v>
      </c>
      <c r="S20" s="42">
        <f t="shared" si="6"/>
        <v>1828.9</v>
      </c>
      <c r="T20" s="59">
        <f>'Übersicht Schützen'!U5</f>
        <v>303.54166666666669</v>
      </c>
      <c r="U20" s="42">
        <f t="shared" si="7"/>
        <v>3642.5</v>
      </c>
      <c r="V20" s="42">
        <f t="shared" si="9"/>
        <v>-22.900000000000091</v>
      </c>
    </row>
    <row r="21" spans="1:22" s="51" customFormat="1" ht="18" customHeight="1" x14ac:dyDescent="0.3">
      <c r="A21" s="43">
        <v>5</v>
      </c>
      <c r="B21" s="54" t="str">
        <f>'Übersicht Schützen'!A6</f>
        <v>Papen, Gerhard</v>
      </c>
      <c r="C21" s="91" t="str">
        <f>'Übersicht Schützen'!B6</f>
        <v>Börgerwald</v>
      </c>
      <c r="D21" s="55">
        <f>'Übersicht Schützen'!C6</f>
        <v>302.89999999999998</v>
      </c>
      <c r="E21" s="38">
        <f>'Übersicht Schützen'!D6</f>
        <v>302.7</v>
      </c>
      <c r="F21" s="38">
        <f>'Übersicht Schützen'!E6</f>
        <v>301.10000000000002</v>
      </c>
      <c r="G21" s="38">
        <f>'Übersicht Schützen'!F6</f>
        <v>306.39999999999998</v>
      </c>
      <c r="H21" s="38">
        <f>'Übersicht Schützen'!G6</f>
        <v>302.8</v>
      </c>
      <c r="I21" s="38">
        <f>'Übersicht Schützen'!H6</f>
        <v>304.60000000000002</v>
      </c>
      <c r="J21" s="56">
        <f>'Übersicht Schützen'!I6</f>
        <v>303.41666666666669</v>
      </c>
      <c r="K21" s="38">
        <f t="shared" si="8"/>
        <v>1820.5</v>
      </c>
      <c r="L21" s="38">
        <f>'Übersicht Schützen'!L6</f>
        <v>292.8</v>
      </c>
      <c r="M21" s="38">
        <f>'Übersicht Schützen'!M6</f>
        <v>306.39999999999998</v>
      </c>
      <c r="N21" s="38">
        <f>'Übersicht Schützen'!N6</f>
        <v>302.2</v>
      </c>
      <c r="O21" s="38">
        <f>'Übersicht Schützen'!O6</f>
        <v>303</v>
      </c>
      <c r="P21" s="38">
        <f>'Übersicht Schützen'!P6</f>
        <v>303.2</v>
      </c>
      <c r="Q21" s="38">
        <f>'Übersicht Schützen'!Q6</f>
        <v>308.60000000000002</v>
      </c>
      <c r="R21" s="56">
        <f>'Übersicht Schützen'!R6</f>
        <v>302.70000000000005</v>
      </c>
      <c r="S21" s="38">
        <f t="shared" si="6"/>
        <v>1816.2000000000003</v>
      </c>
      <c r="T21" s="56">
        <f>'Übersicht Schützen'!U6</f>
        <v>303.05833333333334</v>
      </c>
      <c r="U21" s="38">
        <f t="shared" si="7"/>
        <v>3636.7000000000003</v>
      </c>
      <c r="V21" s="38">
        <f t="shared" si="9"/>
        <v>-5.7999999999997272</v>
      </c>
    </row>
    <row r="22" spans="1:22" s="51" customFormat="1" ht="18" customHeight="1" x14ac:dyDescent="0.3">
      <c r="A22" s="29">
        <v>6</v>
      </c>
      <c r="B22" s="57" t="str">
        <f>'Übersicht Schützen'!A7</f>
        <v>Schorr, Johannes</v>
      </c>
      <c r="C22" s="92" t="str">
        <f>'Übersicht Schützen'!B7</f>
        <v xml:space="preserve">Breddenberg </v>
      </c>
      <c r="D22" s="58">
        <f>'Übersicht Schützen'!C7</f>
        <v>302.10000000000002</v>
      </c>
      <c r="E22" s="42">
        <f>'Übersicht Schützen'!D7</f>
        <v>294.7</v>
      </c>
      <c r="F22" s="42">
        <f>'Übersicht Schützen'!E7</f>
        <v>300.2</v>
      </c>
      <c r="G22" s="42">
        <f>'Übersicht Schützen'!F7</f>
        <v>302.60000000000002</v>
      </c>
      <c r="H22" s="42">
        <f>'Übersicht Schützen'!G7</f>
        <v>299.39999999999998</v>
      </c>
      <c r="I22" s="42">
        <f>'Übersicht Schützen'!H7</f>
        <v>302.2</v>
      </c>
      <c r="J22" s="59">
        <f>'Übersicht Schützen'!I7</f>
        <v>300.2</v>
      </c>
      <c r="K22" s="42">
        <f t="shared" si="8"/>
        <v>1801.2</v>
      </c>
      <c r="L22" s="42">
        <f>'Übersicht Schützen'!L7</f>
        <v>301.2</v>
      </c>
      <c r="M22" s="42">
        <f>'Übersicht Schützen'!M7</f>
        <v>307.89999999999998</v>
      </c>
      <c r="N22" s="42">
        <f>'Übersicht Schützen'!N7</f>
        <v>307.5</v>
      </c>
      <c r="O22" s="42">
        <f>'Übersicht Schützen'!O7</f>
        <v>307.3</v>
      </c>
      <c r="P22" s="42">
        <f>'Übersicht Schützen'!P7</f>
        <v>305.60000000000002</v>
      </c>
      <c r="Q22" s="42">
        <f>'Übersicht Schützen'!Q7</f>
        <v>305.7</v>
      </c>
      <c r="R22" s="59">
        <f>'Übersicht Schützen'!R7</f>
        <v>305.86666666666667</v>
      </c>
      <c r="S22" s="42">
        <f t="shared" si="6"/>
        <v>1835.2</v>
      </c>
      <c r="T22" s="59">
        <f>'Übersicht Schützen'!U7</f>
        <v>303.03333333333336</v>
      </c>
      <c r="U22" s="42">
        <f t="shared" si="7"/>
        <v>3636.4</v>
      </c>
      <c r="V22" s="42">
        <f t="shared" si="9"/>
        <v>-0.3000000000001819</v>
      </c>
    </row>
    <row r="23" spans="1:22" s="51" customFormat="1" ht="18" customHeight="1" x14ac:dyDescent="0.3">
      <c r="A23" s="50">
        <v>7</v>
      </c>
      <c r="B23" s="54" t="str">
        <f>'Übersicht Schützen'!A8</f>
        <v>Schiering, Werner</v>
      </c>
      <c r="C23" s="91" t="str">
        <f>'Übersicht Schützen'!B8</f>
        <v>Ostenwalde II</v>
      </c>
      <c r="D23" s="55">
        <f>'Übersicht Schützen'!C8</f>
        <v>309.3</v>
      </c>
      <c r="E23" s="38">
        <f>'Übersicht Schützen'!D8</f>
        <v>298.39999999999998</v>
      </c>
      <c r="F23" s="38">
        <f>'Übersicht Schützen'!E8</f>
        <v>297.89999999999998</v>
      </c>
      <c r="G23" s="38">
        <f>'Übersicht Schützen'!F8</f>
        <v>301.8</v>
      </c>
      <c r="H23" s="38">
        <f>'Übersicht Schützen'!G8</f>
        <v>298.5</v>
      </c>
      <c r="I23" s="38">
        <f>'Übersicht Schützen'!H8</f>
        <v>297.5</v>
      </c>
      <c r="J23" s="56">
        <f>'Übersicht Schützen'!I8</f>
        <v>300.56666666666666</v>
      </c>
      <c r="K23" s="38">
        <f t="shared" si="8"/>
        <v>1803.4</v>
      </c>
      <c r="L23" s="38">
        <f>'Übersicht Schützen'!L8</f>
        <v>300.89999999999998</v>
      </c>
      <c r="M23" s="38">
        <f>'Übersicht Schützen'!M8</f>
        <v>302.10000000000002</v>
      </c>
      <c r="N23" s="38">
        <f>'Übersicht Schützen'!N8</f>
        <v>302.89999999999998</v>
      </c>
      <c r="O23" s="38">
        <f>'Übersicht Schützen'!O8</f>
        <v>308.10000000000002</v>
      </c>
      <c r="P23" s="38">
        <f>'Übersicht Schützen'!P8</f>
        <v>296</v>
      </c>
      <c r="Q23" s="38">
        <f>'Übersicht Schützen'!Q8</f>
        <v>305.7</v>
      </c>
      <c r="R23" s="56">
        <f>'Übersicht Schützen'!R8</f>
        <v>302.61666666666667</v>
      </c>
      <c r="S23" s="38">
        <f t="shared" si="6"/>
        <v>1815.7</v>
      </c>
      <c r="T23" s="56">
        <f>'Übersicht Schützen'!U8</f>
        <v>301.59166666666664</v>
      </c>
      <c r="U23" s="38">
        <f t="shared" si="7"/>
        <v>3619.1000000000004</v>
      </c>
      <c r="V23" s="38">
        <f t="shared" si="9"/>
        <v>-17.299999999999727</v>
      </c>
    </row>
    <row r="24" spans="1:22" s="51" customFormat="1" ht="18" customHeight="1" x14ac:dyDescent="0.3">
      <c r="A24" s="29">
        <v>8</v>
      </c>
      <c r="B24" s="57" t="str">
        <f>'Übersicht Schützen'!A9</f>
        <v>Klumpe, Christian</v>
      </c>
      <c r="C24" s="92" t="str">
        <f>'Übersicht Schützen'!B9</f>
        <v>Esterwegen II</v>
      </c>
      <c r="D24" s="58">
        <f>'Übersicht Schützen'!C9</f>
        <v>301.5</v>
      </c>
      <c r="E24" s="42">
        <f>'Übersicht Schützen'!D9</f>
        <v>303</v>
      </c>
      <c r="F24" s="42">
        <f>'Übersicht Schützen'!E9</f>
        <v>305.89999999999998</v>
      </c>
      <c r="G24" s="42">
        <f>'Übersicht Schützen'!F9</f>
        <v>301.8</v>
      </c>
      <c r="H24" s="42">
        <f>'Übersicht Schützen'!G9</f>
        <v>296.39999999999998</v>
      </c>
      <c r="I24" s="42">
        <f>'Übersicht Schützen'!H9</f>
        <v>295.10000000000002</v>
      </c>
      <c r="J24" s="59">
        <f>'Übersicht Schützen'!I9</f>
        <v>300.61666666666662</v>
      </c>
      <c r="K24" s="42">
        <f t="shared" si="8"/>
        <v>1803.6999999999998</v>
      </c>
      <c r="L24" s="42">
        <f>'Übersicht Schützen'!L9</f>
        <v>304.7</v>
      </c>
      <c r="M24" s="42">
        <f>'Übersicht Schützen'!M9</f>
        <v>301.2</v>
      </c>
      <c r="N24" s="42">
        <f>'Übersicht Schützen'!N9</f>
        <v>302.2</v>
      </c>
      <c r="O24" s="42">
        <f>'Übersicht Schützen'!O9</f>
        <v>303.3</v>
      </c>
      <c r="P24" s="42">
        <f>'Übersicht Schützen'!P9</f>
        <v>305.5</v>
      </c>
      <c r="Q24" s="42">
        <f>'Übersicht Schützen'!Q9</f>
        <v>298.39999999999998</v>
      </c>
      <c r="R24" s="59">
        <f>'Übersicht Schützen'!R9</f>
        <v>302.54999999999995</v>
      </c>
      <c r="S24" s="42">
        <f t="shared" si="6"/>
        <v>1815.2999999999997</v>
      </c>
      <c r="T24" s="59">
        <f>'Übersicht Schützen'!U9</f>
        <v>301.58333333333331</v>
      </c>
      <c r="U24" s="42">
        <f t="shared" si="7"/>
        <v>3618.9999999999995</v>
      </c>
      <c r="V24" s="42">
        <f t="shared" si="9"/>
        <v>-0.10000000000081855</v>
      </c>
    </row>
    <row r="25" spans="1:22" s="51" customFormat="1" ht="18" customHeight="1" x14ac:dyDescent="0.3">
      <c r="A25" s="43">
        <v>9</v>
      </c>
      <c r="B25" s="54" t="str">
        <f>'Übersicht Schützen'!A10</f>
        <v>Book, Johann</v>
      </c>
      <c r="C25" s="91" t="str">
        <f>'Übersicht Schützen'!B10</f>
        <v xml:space="preserve">Breddenberg </v>
      </c>
      <c r="D25" s="55">
        <f>'Übersicht Schützen'!C10</f>
        <v>297.39999999999998</v>
      </c>
      <c r="E25" s="38">
        <f>'Übersicht Schützen'!D10</f>
        <v>303.39999999999998</v>
      </c>
      <c r="F25" s="38">
        <f>'Übersicht Schützen'!E10</f>
        <v>301.60000000000002</v>
      </c>
      <c r="G25" s="38">
        <f>'Übersicht Schützen'!F10</f>
        <v>303.10000000000002</v>
      </c>
      <c r="H25" s="38">
        <f>'Übersicht Schützen'!G10</f>
        <v>297.60000000000002</v>
      </c>
      <c r="I25" s="38">
        <f>'Übersicht Schützen'!H10</f>
        <v>301.7</v>
      </c>
      <c r="J25" s="56">
        <f>'Übersicht Schützen'!I10</f>
        <v>300.8</v>
      </c>
      <c r="K25" s="38">
        <f t="shared" si="8"/>
        <v>1804.8</v>
      </c>
      <c r="L25" s="38">
        <f>'Übersicht Schützen'!L10</f>
        <v>299</v>
      </c>
      <c r="M25" s="38">
        <f>'Übersicht Schützen'!M10</f>
        <v>301.89999999999998</v>
      </c>
      <c r="N25" s="38">
        <f>'Übersicht Schützen'!N10</f>
        <v>296.2</v>
      </c>
      <c r="O25" s="38">
        <f>'Übersicht Schützen'!O10</f>
        <v>307.10000000000002</v>
      </c>
      <c r="P25" s="38">
        <f>'Übersicht Schützen'!P10</f>
        <v>300.7</v>
      </c>
      <c r="Q25" s="38">
        <f>'Übersicht Schützen'!Q10</f>
        <v>299.3</v>
      </c>
      <c r="R25" s="56">
        <f>'Übersicht Schützen'!R10</f>
        <v>300.7</v>
      </c>
      <c r="S25" s="38">
        <f t="shared" si="6"/>
        <v>1804.1999999999998</v>
      </c>
      <c r="T25" s="56">
        <f>'Übersicht Schützen'!U10</f>
        <v>300.75</v>
      </c>
      <c r="U25" s="38">
        <f t="shared" si="7"/>
        <v>3609</v>
      </c>
      <c r="V25" s="38">
        <f t="shared" si="9"/>
        <v>-9.9999999999995453</v>
      </c>
    </row>
    <row r="26" spans="1:22" s="51" customFormat="1" ht="18" customHeight="1" x14ac:dyDescent="0.3">
      <c r="A26" s="52">
        <v>10</v>
      </c>
      <c r="B26" s="57" t="str">
        <f>'Übersicht Schützen'!A11</f>
        <v>Gödeker, Martin</v>
      </c>
      <c r="C26" s="92" t="str">
        <f>'Übersicht Schützen'!B11</f>
        <v>Ostenwalde II</v>
      </c>
      <c r="D26" s="58">
        <f>'Übersicht Schützen'!C11</f>
        <v>299</v>
      </c>
      <c r="E26" s="42">
        <f>'Übersicht Schützen'!D11</f>
        <v>305.3</v>
      </c>
      <c r="F26" s="42">
        <f>'Übersicht Schützen'!E11</f>
        <v>303.8</v>
      </c>
      <c r="G26" s="42">
        <f>'Übersicht Schützen'!F11</f>
        <v>300.8</v>
      </c>
      <c r="H26" s="42">
        <f>'Übersicht Schützen'!G11</f>
        <v>302.5</v>
      </c>
      <c r="I26" s="42">
        <f>'Übersicht Schützen'!H11</f>
        <v>299.89999999999998</v>
      </c>
      <c r="J26" s="59">
        <f>'Übersicht Schützen'!I11</f>
        <v>301.88333333333327</v>
      </c>
      <c r="K26" s="42">
        <f t="shared" si="8"/>
        <v>1811.2999999999997</v>
      </c>
      <c r="L26" s="42">
        <f>'Übersicht Schützen'!L11</f>
        <v>290</v>
      </c>
      <c r="M26" s="42">
        <f>'Übersicht Schützen'!M11</f>
        <v>296.89999999999998</v>
      </c>
      <c r="N26" s="42">
        <f>'Übersicht Schützen'!N11</f>
        <v>304.3</v>
      </c>
      <c r="O26" s="42">
        <f>'Übersicht Schützen'!O11</f>
        <v>303</v>
      </c>
      <c r="P26" s="42">
        <f>'Übersicht Schützen'!P11</f>
        <v>297.7</v>
      </c>
      <c r="Q26" s="42">
        <f>'Übersicht Schützen'!Q11</f>
        <v>303.2</v>
      </c>
      <c r="R26" s="59">
        <f>'Übersicht Schützen'!R11</f>
        <v>299.18333333333334</v>
      </c>
      <c r="S26" s="42">
        <f t="shared" si="6"/>
        <v>1795.1000000000001</v>
      </c>
      <c r="T26" s="59">
        <f>'Übersicht Schützen'!U11</f>
        <v>300.5333333333333</v>
      </c>
      <c r="U26" s="42">
        <f t="shared" si="7"/>
        <v>3606.3999999999996</v>
      </c>
      <c r="V26" s="42">
        <f t="shared" si="9"/>
        <v>-2.6000000000003638</v>
      </c>
    </row>
    <row r="27" spans="1:22" s="51" customFormat="1" ht="18" customHeight="1" x14ac:dyDescent="0.3">
      <c r="A27" s="50">
        <v>11</v>
      </c>
      <c r="B27" s="54" t="str">
        <f>'Übersicht Schützen'!A12</f>
        <v>Goldsweer, Thomas</v>
      </c>
      <c r="C27" s="91" t="str">
        <f>'Übersicht Schützen'!B12</f>
        <v>Börgerwald</v>
      </c>
      <c r="D27" s="55">
        <f>'Übersicht Schützen'!C12</f>
        <v>302.7</v>
      </c>
      <c r="E27" s="38">
        <f>'Übersicht Schützen'!D12</f>
        <v>298.8</v>
      </c>
      <c r="F27" s="38">
        <f>'Übersicht Schützen'!E12</f>
        <v>299.3</v>
      </c>
      <c r="G27" s="38">
        <f>'Übersicht Schützen'!F12</f>
        <v>295.10000000000002</v>
      </c>
      <c r="H27" s="38">
        <f>'Übersicht Schützen'!G12</f>
        <v>305.39999999999998</v>
      </c>
      <c r="I27" s="38">
        <f>'Übersicht Schützen'!H12</f>
        <v>302.8</v>
      </c>
      <c r="J27" s="56">
        <f>'Übersicht Schützen'!I12</f>
        <v>300.68333333333334</v>
      </c>
      <c r="K27" s="38">
        <f t="shared" si="8"/>
        <v>1804.1000000000001</v>
      </c>
      <c r="L27" s="38">
        <f>'Übersicht Schützen'!L12</f>
        <v>292.2</v>
      </c>
      <c r="M27" s="38">
        <f>'Übersicht Schützen'!M12</f>
        <v>297.3</v>
      </c>
      <c r="N27" s="38">
        <f>'Übersicht Schützen'!N12</f>
        <v>296.2</v>
      </c>
      <c r="O27" s="38">
        <f>'Übersicht Schützen'!O12</f>
        <v>304.7</v>
      </c>
      <c r="P27" s="38">
        <f>'Übersicht Schützen'!P12</f>
        <v>305.60000000000002</v>
      </c>
      <c r="Q27" s="38">
        <f>'Übersicht Schützen'!Q12</f>
        <v>299.5</v>
      </c>
      <c r="R27" s="56">
        <f>'Übersicht Schützen'!R12</f>
        <v>299.25</v>
      </c>
      <c r="S27" s="38">
        <f t="shared" si="6"/>
        <v>1795.5</v>
      </c>
      <c r="T27" s="56">
        <f>'Übersicht Schützen'!U12</f>
        <v>299.96666666666664</v>
      </c>
      <c r="U27" s="38">
        <f t="shared" si="7"/>
        <v>3599.6000000000004</v>
      </c>
      <c r="V27" s="38">
        <f t="shared" si="9"/>
        <v>-6.7999999999992724</v>
      </c>
    </row>
    <row r="28" spans="1:22" s="51" customFormat="1" ht="18" customHeight="1" x14ac:dyDescent="0.3">
      <c r="A28" s="29">
        <v>12</v>
      </c>
      <c r="B28" s="57" t="str">
        <f>'Übersicht Schützen'!A13</f>
        <v>Niemöller, Heinrich</v>
      </c>
      <c r="C28" s="92" t="str">
        <f>'Übersicht Schützen'!B13</f>
        <v>Ostenwalde II</v>
      </c>
      <c r="D28" s="58">
        <f>'Übersicht Schützen'!C13</f>
        <v>302.10000000000002</v>
      </c>
      <c r="E28" s="42">
        <f>'Übersicht Schützen'!D13</f>
        <v>297.2</v>
      </c>
      <c r="F28" s="42">
        <f>'Übersicht Schützen'!E13</f>
        <v>295.39999999999998</v>
      </c>
      <c r="G28" s="42">
        <f>'Übersicht Schützen'!F13</f>
        <v>299.89999999999998</v>
      </c>
      <c r="H28" s="42">
        <f>'Übersicht Schützen'!G13</f>
        <v>299.39999999999998</v>
      </c>
      <c r="I28" s="42">
        <f>'Übersicht Schützen'!H13</f>
        <v>295.60000000000002</v>
      </c>
      <c r="J28" s="59">
        <f>'Übersicht Schützen'!I13</f>
        <v>298.26666666666665</v>
      </c>
      <c r="K28" s="42">
        <f t="shared" si="8"/>
        <v>1789.6</v>
      </c>
      <c r="L28" s="42">
        <f>'Übersicht Schützen'!L13</f>
        <v>299.7</v>
      </c>
      <c r="M28" s="42">
        <f>'Übersicht Schützen'!M13</f>
        <v>298</v>
      </c>
      <c r="N28" s="42">
        <f>'Übersicht Schützen'!N13</f>
        <v>299.5</v>
      </c>
      <c r="O28" s="42">
        <f>'Übersicht Schützen'!O13</f>
        <v>299.39999999999998</v>
      </c>
      <c r="P28" s="42">
        <f>'Übersicht Schützen'!P13</f>
        <v>291</v>
      </c>
      <c r="Q28" s="42">
        <f>'Übersicht Schützen'!Q13</f>
        <v>299.39999999999998</v>
      </c>
      <c r="R28" s="59">
        <f>'Übersicht Schützen'!R13</f>
        <v>297.83333333333331</v>
      </c>
      <c r="S28" s="42">
        <f t="shared" si="6"/>
        <v>1787</v>
      </c>
      <c r="T28" s="59">
        <f>'Übersicht Schützen'!U13</f>
        <v>298.05</v>
      </c>
      <c r="U28" s="42">
        <f t="shared" si="7"/>
        <v>3576.6</v>
      </c>
      <c r="V28" s="42">
        <f t="shared" si="9"/>
        <v>-23.000000000000455</v>
      </c>
    </row>
    <row r="29" spans="1:22" s="51" customFormat="1" ht="18" customHeight="1" x14ac:dyDescent="0.3">
      <c r="A29" s="50">
        <v>13</v>
      </c>
      <c r="B29" s="54" t="str">
        <f>'Übersicht Schützen'!A14</f>
        <v>Plüster, Jahn</v>
      </c>
      <c r="C29" s="91" t="str">
        <f>'Übersicht Schützen'!B14</f>
        <v xml:space="preserve">Breddenberg </v>
      </c>
      <c r="D29" s="55">
        <f>'Übersicht Schützen'!C14</f>
        <v>297.5</v>
      </c>
      <c r="E29" s="38">
        <f>'Übersicht Schützen'!D14</f>
        <v>298.8</v>
      </c>
      <c r="F29" s="38">
        <f>'Übersicht Schützen'!E14</f>
        <v>295.3</v>
      </c>
      <c r="G29" s="38">
        <f>'Übersicht Schützen'!F14</f>
        <v>297.60000000000002</v>
      </c>
      <c r="H29" s="38">
        <f>'Übersicht Schützen'!G14</f>
        <v>297.60000000000002</v>
      </c>
      <c r="I29" s="38">
        <f>'Übersicht Schützen'!H14</f>
        <v>296.5</v>
      </c>
      <c r="J29" s="56">
        <f>'Übersicht Schützen'!I14</f>
        <v>297.21666666666664</v>
      </c>
      <c r="K29" s="38">
        <f t="shared" si="8"/>
        <v>1783.2999999999997</v>
      </c>
      <c r="L29" s="38">
        <f>'Übersicht Schützen'!L14</f>
        <v>288.60000000000002</v>
      </c>
      <c r="M29" s="38">
        <f>'Übersicht Schützen'!M14</f>
        <v>300.10000000000002</v>
      </c>
      <c r="N29" s="38">
        <f>'Übersicht Schützen'!N14</f>
        <v>294.10000000000002</v>
      </c>
      <c r="O29" s="38">
        <f>'Übersicht Schützen'!O14</f>
        <v>290.3</v>
      </c>
      <c r="P29" s="38">
        <f>'Übersicht Schützen'!P14</f>
        <v>292.3</v>
      </c>
      <c r="Q29" s="38">
        <f>'Übersicht Schützen'!Q14</f>
        <v>288.10000000000002</v>
      </c>
      <c r="R29" s="56">
        <f>'Übersicht Schützen'!R14</f>
        <v>292.25</v>
      </c>
      <c r="S29" s="38">
        <f t="shared" si="6"/>
        <v>1753.5</v>
      </c>
      <c r="T29" s="56">
        <f>'Übersicht Schützen'!U14</f>
        <v>294.73333333333329</v>
      </c>
      <c r="U29" s="38">
        <f t="shared" si="7"/>
        <v>3536.7999999999997</v>
      </c>
      <c r="V29" s="38">
        <f t="shared" si="9"/>
        <v>-39.800000000000182</v>
      </c>
    </row>
    <row r="30" spans="1:22" s="51" customFormat="1" ht="18" customHeight="1" x14ac:dyDescent="0.3">
      <c r="A30" s="52">
        <v>14</v>
      </c>
      <c r="B30" s="57" t="str">
        <f>'Übersicht Schützen'!A15</f>
        <v>Sebers, Bernhard</v>
      </c>
      <c r="C30" s="92" t="str">
        <f>'Übersicht Schützen'!B15</f>
        <v>Börgerwald</v>
      </c>
      <c r="D30" s="58">
        <f>'Übersicht Schützen'!C15</f>
        <v>274.39999999999998</v>
      </c>
      <c r="E30" s="42">
        <f>'Übersicht Schützen'!D15</f>
        <v>299.60000000000002</v>
      </c>
      <c r="F30" s="42">
        <f>'Übersicht Schützen'!E15</f>
        <v>296.60000000000002</v>
      </c>
      <c r="G30" s="42">
        <f>'Übersicht Schützen'!F15</f>
        <v>299.39999999999998</v>
      </c>
      <c r="H30" s="42">
        <f>'Übersicht Schützen'!G15</f>
        <v>287.10000000000002</v>
      </c>
      <c r="I30" s="42">
        <f>'Übersicht Schützen'!H15</f>
        <v>309.2</v>
      </c>
      <c r="J30" s="59">
        <f>'Übersicht Schützen'!I15</f>
        <v>294.38333333333333</v>
      </c>
      <c r="K30" s="42">
        <f t="shared" si="8"/>
        <v>1766.3</v>
      </c>
      <c r="L30" s="42">
        <f>'Übersicht Schützen'!L15</f>
        <v>289.10000000000002</v>
      </c>
      <c r="M30" s="42">
        <f>'Übersicht Schützen'!M15</f>
        <v>288.5</v>
      </c>
      <c r="N30" s="42">
        <f>'Übersicht Schützen'!N15</f>
        <v>295.3</v>
      </c>
      <c r="O30" s="42">
        <f>'Übersicht Schützen'!O15</f>
        <v>296.89999999999998</v>
      </c>
      <c r="P30" s="42">
        <f>'Übersicht Schützen'!P15</f>
        <v>286.2</v>
      </c>
      <c r="Q30" s="42">
        <f>'Übersicht Schützen'!Q15</f>
        <v>303.39999999999998</v>
      </c>
      <c r="R30" s="59">
        <f>'Übersicht Schützen'!R15</f>
        <v>293.23333333333335</v>
      </c>
      <c r="S30" s="42">
        <f t="shared" si="6"/>
        <v>1759.4</v>
      </c>
      <c r="T30" s="59">
        <f>'Übersicht Schützen'!U15</f>
        <v>293.80833333333334</v>
      </c>
      <c r="U30" s="42">
        <f t="shared" si="7"/>
        <v>3525.7</v>
      </c>
      <c r="V30" s="42">
        <f t="shared" si="9"/>
        <v>-11.099999999999909</v>
      </c>
    </row>
    <row r="31" spans="1:22" s="51" customFormat="1" ht="18" customHeight="1" x14ac:dyDescent="0.3">
      <c r="A31" s="43">
        <v>15</v>
      </c>
      <c r="B31" s="54" t="str">
        <f>'Übersicht Schützen'!A16</f>
        <v>Schütze 22</v>
      </c>
      <c r="C31" s="91" t="str">
        <f>'Übersicht Schützen'!B16</f>
        <v xml:space="preserve">Breddenberg 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295</v>
      </c>
      <c r="O31" s="38">
        <f>'Übersicht Schützen'!O16</f>
        <v>0</v>
      </c>
      <c r="P31" s="38">
        <f>'Übersicht Schützen'!P16</f>
        <v>287.7</v>
      </c>
      <c r="Q31" s="38">
        <f>'Übersicht Schützen'!Q16</f>
        <v>283</v>
      </c>
      <c r="R31" s="56">
        <f>'Übersicht Schützen'!R16</f>
        <v>288.56666666666666</v>
      </c>
      <c r="S31" s="38">
        <f t="shared" si="6"/>
        <v>865.7</v>
      </c>
      <c r="T31" s="56">
        <f>'Übersicht Schützen'!U16</f>
        <v>288.56666666666666</v>
      </c>
      <c r="U31" s="38">
        <f t="shared" si="7"/>
        <v>865.7</v>
      </c>
      <c r="V31" s="38">
        <f t="shared" si="9"/>
        <v>-2660</v>
      </c>
    </row>
    <row r="32" spans="1:22" s="51" customFormat="1" ht="18" customHeight="1" x14ac:dyDescent="0.3">
      <c r="A32" s="29">
        <v>16</v>
      </c>
      <c r="B32" s="57" t="str">
        <f>'Übersicht Schützen'!A17</f>
        <v>Janzen, Heinz</v>
      </c>
      <c r="C32" s="92" t="str">
        <f>'Übersicht Schützen'!B17</f>
        <v>Esterwegen II</v>
      </c>
      <c r="D32" s="58">
        <f>'Übersicht Schützen'!C17</f>
        <v>276.89999999999998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276.89999999999998</v>
      </c>
      <c r="K32" s="42">
        <f t="shared" si="8"/>
        <v>276.89999999999998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276.89999999999998</v>
      </c>
      <c r="U32" s="42">
        <f t="shared" si="7"/>
        <v>276.89999999999998</v>
      </c>
      <c r="V32" s="42">
        <f t="shared" si="9"/>
        <v>-588.80000000000007</v>
      </c>
    </row>
    <row r="33" spans="1:44" s="51" customFormat="1" ht="18" customHeight="1" x14ac:dyDescent="0.3">
      <c r="A33" s="50">
        <v>17</v>
      </c>
      <c r="B33" s="54" t="str">
        <f>'Übersicht Schützen'!A18</f>
        <v>Schütze 5</v>
      </c>
      <c r="C33" s="91" t="str">
        <f>'Übersicht Schützen'!B18</f>
        <v>Esterwegen II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-276.89999999999998</v>
      </c>
    </row>
    <row r="34" spans="1:44" s="51" customFormat="1" ht="18" customHeight="1" x14ac:dyDescent="0.3">
      <c r="A34" s="29">
        <v>18</v>
      </c>
      <c r="B34" s="57" t="str">
        <f>'Übersicht Schützen'!A19</f>
        <v>Schütze 6</v>
      </c>
      <c r="C34" s="92" t="str">
        <f>'Übersicht Schützen'!B19</f>
        <v>Esterwegen II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11</v>
      </c>
      <c r="C35" s="91" t="str">
        <f>'Übersicht Schützen'!B20</f>
        <v>Börgerwald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12</v>
      </c>
      <c r="C36" s="92" t="str">
        <f>'Übersicht Schützen'!B21</f>
        <v>Börgerwald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17</v>
      </c>
      <c r="C37" s="91" t="str">
        <f>'Übersicht Schützen'!B22</f>
        <v>Ostenwalde II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18</v>
      </c>
      <c r="C38" s="92" t="str">
        <f>'Übersicht Schützen'!B23</f>
        <v>Ostenwalde II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 xml:space="preserve">Breddenberg 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 xml:space="preserve">Breddenberg 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298.94666666666666</v>
      </c>
      <c r="E54" s="36">
        <f>IF(Formelhilfe!C45 &gt; 0, SUM(E17:E52)/Formelhilfe!C45, 0)</f>
        <v>301.84285714285721</v>
      </c>
      <c r="F54" s="36">
        <f>IF(Formelhilfe!D45 &gt; 0, SUM(F17:F52)/Formelhilfe!D45, 0)</f>
        <v>301.60714285714295</v>
      </c>
      <c r="G54" s="36">
        <f>IF(Formelhilfe!E45 &gt; 0, SUM(G17:G52)/Formelhilfe!E45, 0)</f>
        <v>302.99285714285713</v>
      </c>
      <c r="H54" s="36">
        <f>IF(Formelhilfe!F45 &gt; 0, SUM(H17:H52)/Formelhilfe!F45, 0)</f>
        <v>300.14285714285717</v>
      </c>
      <c r="I54" s="36">
        <f>IF(Formelhilfe!G45 &gt; 0, SUM(I17:I52)/Formelhilfe!G45, 0)</f>
        <v>301.92142857142863</v>
      </c>
      <c r="J54" s="37">
        <f>IF(SUM(J17:J52)&lt;&gt;0,AVERAGEIF(J17:J52,"&lt;&gt;0"),0)</f>
        <v>299.86444444444447</v>
      </c>
      <c r="K54" s="37">
        <f>IF(SUM(K17:K52)&lt;&gt;0,AVERAGEIF(K17:K52,"&lt;&gt;0"),0)</f>
        <v>1706.8866666666663</v>
      </c>
      <c r="L54" s="36">
        <f>IF(Formelhilfe!I45 &gt; 0, SUM(L17:L52)/Formelhilfe!I45, 0)</f>
        <v>297.98571428571421</v>
      </c>
      <c r="M54" s="36">
        <f>IF(Formelhilfe!J45 &gt; 0, SUM(M17:M52)/Formelhilfe!J45, 0)</f>
        <v>302.21428571428572</v>
      </c>
      <c r="N54" s="36">
        <f>IF(Formelhilfe!K45 &gt; 0, SUM(N17:N52)/Formelhilfe!K45, 0)</f>
        <v>300.30666666666662</v>
      </c>
      <c r="O54" s="36">
        <f>IF(Formelhilfe!L45 &gt; 0, SUM(O17:O52)/Formelhilfe!L45, 0)</f>
        <v>302.99285714285719</v>
      </c>
      <c r="P54" s="36">
        <f>IF(Formelhilfe!M45 &gt; 0, SUM(P17:P52)/Formelhilfe!M45, 0)</f>
        <v>299.01999999999992</v>
      </c>
      <c r="Q54" s="36">
        <f>IF(Formelhilfe!N45 &gt; 0, SUM(Q17:Q52)/Formelhilfe!N45, 0)</f>
        <v>301.85333333333335</v>
      </c>
      <c r="R54" s="37">
        <f>IF(SUM(R17:R52)&lt;&gt;0,AVERAGEIF(R17:R52,"&lt;&gt;0"),0)</f>
        <v>300.3122222222222</v>
      </c>
      <c r="S54" s="37">
        <f t="shared" ref="S54:T54" si="12">IF(SUM(S17:S52)&lt;&gt;0,AVERAGEIF(S17:S52,"&lt;&gt;0"),0)</f>
        <v>1744.16</v>
      </c>
      <c r="T54" s="37">
        <f t="shared" si="12"/>
        <v>299.00364583333328</v>
      </c>
      <c r="U54" s="117">
        <f>(K54+S54)</f>
        <v>3451.0466666666662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S2vmyzzCE9Db+PtBQEFLPlEMN09NMiBImPpmKhU0+kjLnsKt0kNZM4O8nK8nRwx8AaU8cp9RIfkEe+u0o0sFag==" saltValue="OGYrF2Crq70dmQ5zMTofCA==" spinCount="100000" sheet="1" sort="0"/>
  <protectedRanges>
    <protectedRange sqref="P1" name="Bereich3"/>
    <protectedRange sqref="M1" name="Bereich2"/>
    <protectedRange sqref="L3:Q4" name="Bereich1"/>
    <protectedRange sqref="D4:I4" name="Bereich1_1"/>
    <protectedRange sqref="D3:I3" name="Bereich1_2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76200</xdr:colOff>
                    <xdr:row>13</xdr:row>
                    <xdr:rowOff>114300</xdr:rowOff>
                  </from>
                  <to>
                    <xdr:col>16</xdr:col>
                    <xdr:colOff>502920</xdr:colOff>
                    <xdr:row>15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99060</xdr:colOff>
                    <xdr:row>13</xdr:row>
                    <xdr:rowOff>121920</xdr:rowOff>
                  </from>
                  <to>
                    <xdr:col>8</xdr:col>
                    <xdr:colOff>518160</xdr:colOff>
                    <xdr:row>15</xdr:row>
                    <xdr:rowOff>137160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topLeftCell="A16" zoomScaleNormal="100" workbookViewId="0">
      <selection activeCell="T18" sqref="T1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6640625" style="69" customWidth="1"/>
    <col min="4" max="4" width="16.3320312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33203125" style="70" customWidth="1"/>
    <col min="25" max="26" width="0" style="70" hidden="1" customWidth="1"/>
    <col min="27" max="27" width="0" style="71" hidden="1" customWidth="1"/>
    <col min="28" max="28" width="22.3320312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9" t="str">
        <f>Übersicht!N4</f>
        <v>Ostenwalde</v>
      </c>
      <c r="X1" s="179"/>
    </row>
    <row r="2" spans="1:27" x14ac:dyDescent="0.3">
      <c r="A2" s="106">
        <v>1</v>
      </c>
      <c r="B2" s="64" t="str">
        <f>'Wettkampf 1'!B2</f>
        <v>Esterwegen II</v>
      </c>
      <c r="C2" s="72"/>
      <c r="D2" s="73">
        <f>G46</f>
        <v>904.69999999999993</v>
      </c>
      <c r="E2" s="110" t="str">
        <f>IF(H46&gt;4,"Es sind zu viele Schützen in Wertung!"," ")</f>
        <v>Es sind zu viele Schützen in Wertung!</v>
      </c>
      <c r="V2" s="107" t="s">
        <v>31</v>
      </c>
      <c r="W2" s="180" t="str">
        <f>Übersicht!N3</f>
        <v>11.02.</v>
      </c>
      <c r="X2" s="179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902.8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909.5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 xml:space="preserve">Breddenberg </v>
      </c>
      <c r="C5" s="72"/>
      <c r="D5" s="73">
        <f>M46</f>
        <v>898.7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 t="s">
        <v>143</v>
      </c>
      <c r="X5" s="175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 t="s">
        <v>144</v>
      </c>
      <c r="X6" s="17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1" t="s">
        <v>65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3.2" customHeight="1" x14ac:dyDescent="0.3">
      <c r="A10" s="106">
        <v>1</v>
      </c>
      <c r="B10" s="66" t="str">
        <f>'Wettkampf 1'!B10</f>
        <v>Kassens, Heinz</v>
      </c>
      <c r="C10" s="66" t="str">
        <f>'Wettkampf 1'!C10</f>
        <v>Esterwegen II</v>
      </c>
      <c r="D10" s="151">
        <v>295.39999999999998</v>
      </c>
      <c r="E10" s="83"/>
      <c r="F10" s="68">
        <f>IF(E10="x","0",D10)</f>
        <v>295.39999999999998</v>
      </c>
      <c r="G10" s="69">
        <f>IF(C10=$B$2,F10,0)</f>
        <v>295.39999999999998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49">
        <v>95.6</v>
      </c>
      <c r="V10" s="149">
        <v>99.8</v>
      </c>
      <c r="W10" s="149">
        <v>100</v>
      </c>
      <c r="X10" s="87">
        <f>U10+V10+W10</f>
        <v>295.39999999999998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3.2" customHeight="1" x14ac:dyDescent="0.3">
      <c r="A11" s="106">
        <v>2</v>
      </c>
      <c r="B11" s="66" t="str">
        <f>'Wettkampf 1'!B11</f>
        <v>Klumpe, Christian</v>
      </c>
      <c r="C11" s="66" t="str">
        <f>'Wettkampf 1'!C11</f>
        <v>Esterwegen II</v>
      </c>
      <c r="D11" s="151">
        <v>302.2</v>
      </c>
      <c r="E11" s="83"/>
      <c r="F11" s="68">
        <f t="shared" ref="F11:F45" si="0">IF(E11="x","0",D11)</f>
        <v>302.2</v>
      </c>
      <c r="G11" s="69">
        <f t="shared" ref="G11:G45" si="1">IF(C11=$B$2,F11,0)</f>
        <v>302.2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0">
        <v>101.3</v>
      </c>
      <c r="V11" s="150">
        <v>102.6</v>
      </c>
      <c r="W11" s="150">
        <v>98.3</v>
      </c>
      <c r="X11" s="88">
        <f t="shared" ref="X11:X45" si="13">U11+V11+W11</f>
        <v>302.2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3.2" customHeight="1" x14ac:dyDescent="0.3">
      <c r="A12" s="106">
        <v>3</v>
      </c>
      <c r="B12" s="66" t="str">
        <f>'Wettkampf 1'!B12</f>
        <v>Janzen, Heinz</v>
      </c>
      <c r="C12" s="66" t="str">
        <f>'Wettkampf 1'!C12</f>
        <v>Esterwegen II</v>
      </c>
      <c r="D12" s="151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0"/>
      <c r="V12" s="150"/>
      <c r="W12" s="150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.2" customHeight="1" x14ac:dyDescent="0.3">
      <c r="A13" s="106">
        <v>4</v>
      </c>
      <c r="B13" s="66" t="str">
        <f>'Wettkampf 1'!B13</f>
        <v>Lüken, Christian</v>
      </c>
      <c r="C13" s="66" t="str">
        <f>'Wettkampf 1'!C13</f>
        <v>Esterwegen II</v>
      </c>
      <c r="D13" s="151">
        <v>307.10000000000002</v>
      </c>
      <c r="E13" s="83"/>
      <c r="F13" s="68">
        <f t="shared" si="0"/>
        <v>307.10000000000002</v>
      </c>
      <c r="G13" s="69">
        <f t="shared" si="1"/>
        <v>307.10000000000002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0">
        <v>101.2</v>
      </c>
      <c r="V13" s="150">
        <v>101.9</v>
      </c>
      <c r="W13" s="150">
        <v>104</v>
      </c>
      <c r="X13" s="88">
        <f t="shared" si="13"/>
        <v>307.10000000000002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3.2" customHeight="1" x14ac:dyDescent="0.3">
      <c r="A14" s="106">
        <v>5</v>
      </c>
      <c r="B14" s="66" t="str">
        <f>'Wettkampf 1'!B14</f>
        <v>Schütze 5</v>
      </c>
      <c r="C14" s="66" t="str">
        <f>'Wettkampf 1'!C14</f>
        <v>Esterwegen II</v>
      </c>
      <c r="D14" s="151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0"/>
      <c r="V14" s="150"/>
      <c r="W14" s="150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.2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</v>
      </c>
      <c r="D15" s="151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0"/>
      <c r="V15" s="150"/>
      <c r="W15" s="150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.2" customHeight="1" x14ac:dyDescent="0.3">
      <c r="A16" s="106">
        <v>7</v>
      </c>
      <c r="B16" s="66" t="str">
        <f>'Wettkampf 1'!B16</f>
        <v>Antons, Reinhard</v>
      </c>
      <c r="C16" s="66" t="str">
        <f>'Wettkampf 1'!C16</f>
        <v>Börgerwald</v>
      </c>
      <c r="D16" s="151">
        <v>304.39999999999998</v>
      </c>
      <c r="E16" s="83"/>
      <c r="F16" s="68">
        <f t="shared" si="0"/>
        <v>304.39999999999998</v>
      </c>
      <c r="G16" s="69">
        <f t="shared" si="1"/>
        <v>0</v>
      </c>
      <c r="H16" s="69">
        <f t="shared" si="2"/>
        <v>0</v>
      </c>
      <c r="I16" s="69">
        <f t="shared" si="3"/>
        <v>304.39999999999998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0">
        <v>101.9</v>
      </c>
      <c r="V16" s="150">
        <v>99.9</v>
      </c>
      <c r="W16" s="150">
        <v>102.6</v>
      </c>
      <c r="X16" s="88">
        <f t="shared" si="13"/>
        <v>304.39999999999998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3.2" customHeight="1" x14ac:dyDescent="0.3">
      <c r="A17" s="106">
        <v>8</v>
      </c>
      <c r="B17" s="66" t="str">
        <f>'Wettkampf 1'!B17</f>
        <v>Papen, Gerhard</v>
      </c>
      <c r="C17" s="66" t="str">
        <f>'Wettkampf 1'!C17</f>
        <v>Börgerwald</v>
      </c>
      <c r="D17" s="151">
        <v>302.2</v>
      </c>
      <c r="E17" s="83"/>
      <c r="F17" s="68">
        <f t="shared" si="0"/>
        <v>302.2</v>
      </c>
      <c r="G17" s="69">
        <f t="shared" si="1"/>
        <v>0</v>
      </c>
      <c r="H17" s="69">
        <f t="shared" si="2"/>
        <v>0</v>
      </c>
      <c r="I17" s="69">
        <f t="shared" si="3"/>
        <v>302.2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0">
        <v>99.4</v>
      </c>
      <c r="V17" s="150">
        <v>104.2</v>
      </c>
      <c r="W17" s="150">
        <v>98.6</v>
      </c>
      <c r="X17" s="88">
        <f t="shared" si="13"/>
        <v>302.20000000000005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3.2" customHeight="1" x14ac:dyDescent="0.3">
      <c r="A18" s="106">
        <v>9</v>
      </c>
      <c r="B18" s="66" t="str">
        <f>'Wettkampf 1'!B18</f>
        <v>Sebers, Bernhard</v>
      </c>
      <c r="C18" s="66" t="str">
        <f>'Wettkampf 1'!C18</f>
        <v>Börgerwald</v>
      </c>
      <c r="D18" s="151">
        <v>295.3</v>
      </c>
      <c r="E18" s="83"/>
      <c r="F18" s="68">
        <f t="shared" si="0"/>
        <v>295.3</v>
      </c>
      <c r="G18" s="69">
        <f t="shared" si="1"/>
        <v>0</v>
      </c>
      <c r="H18" s="69">
        <f t="shared" si="2"/>
        <v>0</v>
      </c>
      <c r="I18" s="69">
        <f t="shared" si="3"/>
        <v>295.3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0">
        <v>100.2</v>
      </c>
      <c r="V18" s="150">
        <v>96.9</v>
      </c>
      <c r="W18" s="150">
        <v>98.2</v>
      </c>
      <c r="X18" s="88">
        <f t="shared" si="13"/>
        <v>295.3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3.2" customHeight="1" x14ac:dyDescent="0.3">
      <c r="A19" s="106">
        <v>10</v>
      </c>
      <c r="B19" s="66" t="str">
        <f>'Wettkampf 1'!B19</f>
        <v>Goldsweer, Thomas</v>
      </c>
      <c r="C19" s="66" t="str">
        <f>'Wettkampf 1'!C19</f>
        <v>Börgerwald</v>
      </c>
      <c r="D19" s="151">
        <v>296.2</v>
      </c>
      <c r="E19" s="83"/>
      <c r="F19" s="68">
        <f t="shared" si="0"/>
        <v>296.2</v>
      </c>
      <c r="G19" s="69">
        <f t="shared" si="1"/>
        <v>0</v>
      </c>
      <c r="H19" s="69">
        <f t="shared" si="2"/>
        <v>0</v>
      </c>
      <c r="I19" s="69">
        <f t="shared" si="3"/>
        <v>296.2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0">
        <v>98.5</v>
      </c>
      <c r="V19" s="150">
        <v>97.7</v>
      </c>
      <c r="W19" s="150">
        <v>100</v>
      </c>
      <c r="X19" s="88">
        <f t="shared" si="13"/>
        <v>296.2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3.2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151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0"/>
      <c r="V20" s="150"/>
      <c r="W20" s="150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151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0"/>
      <c r="V21" s="150"/>
      <c r="W21" s="150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6">
        <v>13</v>
      </c>
      <c r="B22" s="66" t="str">
        <f>'Wettkampf 1'!B22</f>
        <v>Schiering, Werner</v>
      </c>
      <c r="C22" s="66" t="str">
        <f>'Wettkampf 1'!C22</f>
        <v>Ostenwalde II</v>
      </c>
      <c r="D22" s="151">
        <v>302.89999999999998</v>
      </c>
      <c r="E22" s="83"/>
      <c r="F22" s="68">
        <f t="shared" si="0"/>
        <v>302.89999999999998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0">
        <v>100.3</v>
      </c>
      <c r="V22" s="150">
        <v>101.2</v>
      </c>
      <c r="W22" s="150">
        <v>101.4</v>
      </c>
      <c r="X22" s="88">
        <f t="shared" si="13"/>
        <v>302.89999999999998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3.2" customHeight="1" x14ac:dyDescent="0.3">
      <c r="A23" s="106">
        <v>14</v>
      </c>
      <c r="B23" s="66" t="str">
        <f>'Wettkampf 1'!B23</f>
        <v>Rosen, Thomas</v>
      </c>
      <c r="C23" s="66" t="str">
        <f>'Wettkampf 1'!C23</f>
        <v>Ostenwalde II</v>
      </c>
      <c r="D23" s="151">
        <v>302.3</v>
      </c>
      <c r="E23" s="83"/>
      <c r="F23" s="68">
        <f t="shared" si="0"/>
        <v>302.3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0">
        <v>100.4</v>
      </c>
      <c r="V23" s="150">
        <v>101.2</v>
      </c>
      <c r="W23" s="150">
        <v>100.7</v>
      </c>
      <c r="X23" s="88">
        <f t="shared" si="13"/>
        <v>302.3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3.2" customHeight="1" x14ac:dyDescent="0.3">
      <c r="A24" s="106">
        <v>15</v>
      </c>
      <c r="B24" s="66" t="str">
        <f>'Wettkampf 1'!B24</f>
        <v>Niemöller, Heinrich</v>
      </c>
      <c r="C24" s="66" t="str">
        <f>'Wettkampf 1'!C24</f>
        <v>Ostenwalde II</v>
      </c>
      <c r="D24" s="151">
        <v>299.5</v>
      </c>
      <c r="E24" s="83"/>
      <c r="F24" s="68">
        <f t="shared" si="0"/>
        <v>299.5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0">
        <v>102.3</v>
      </c>
      <c r="V24" s="150">
        <v>98.6</v>
      </c>
      <c r="W24" s="150">
        <v>98.6</v>
      </c>
      <c r="X24" s="88">
        <f t="shared" si="13"/>
        <v>299.5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3.2" customHeight="1" x14ac:dyDescent="0.3">
      <c r="A25" s="106">
        <v>16</v>
      </c>
      <c r="B25" s="66" t="str">
        <f>'Wettkampf 1'!B25</f>
        <v>Gödeker, Martin</v>
      </c>
      <c r="C25" s="66" t="str">
        <f>'Wettkampf 1'!C25</f>
        <v>Ostenwalde II</v>
      </c>
      <c r="D25" s="151">
        <v>304.3</v>
      </c>
      <c r="E25" s="83"/>
      <c r="F25" s="68">
        <f t="shared" si="0"/>
        <v>304.3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0">
        <v>100.2</v>
      </c>
      <c r="V25" s="150">
        <v>102</v>
      </c>
      <c r="W25" s="150">
        <v>102.1</v>
      </c>
      <c r="X25" s="88">
        <f t="shared" si="13"/>
        <v>304.29999999999995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3.2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151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0"/>
      <c r="V26" s="150"/>
      <c r="W26" s="150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51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0"/>
      <c r="V27" s="150"/>
      <c r="W27" s="150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6">
        <v>19</v>
      </c>
      <c r="B28" s="66" t="str">
        <f>'Wettkampf 1'!B28</f>
        <v>Schorr, Johannes</v>
      </c>
      <c r="C28" s="66" t="str">
        <f>'Wettkampf 1'!C28</f>
        <v xml:space="preserve">Breddenberg </v>
      </c>
      <c r="D28" s="151">
        <v>307.5</v>
      </c>
      <c r="E28" s="83"/>
      <c r="F28" s="68">
        <f t="shared" si="0"/>
        <v>307.5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0">
        <v>103.1</v>
      </c>
      <c r="V28" s="150">
        <v>99.9</v>
      </c>
      <c r="W28" s="150">
        <v>104.5</v>
      </c>
      <c r="X28" s="88">
        <f t="shared" si="13"/>
        <v>307.5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3.2" customHeight="1" x14ac:dyDescent="0.3">
      <c r="A29" s="106">
        <v>20</v>
      </c>
      <c r="B29" s="66" t="str">
        <f>'Wettkampf 1'!B29</f>
        <v>Plüster, Jahn</v>
      </c>
      <c r="C29" s="66" t="str">
        <f>'Wettkampf 1'!C29</f>
        <v xml:space="preserve">Breddenberg </v>
      </c>
      <c r="D29" s="151">
        <v>294.10000000000002</v>
      </c>
      <c r="E29" s="83"/>
      <c r="F29" s="68">
        <f t="shared" si="0"/>
        <v>294.10000000000002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294.10000000000002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0">
        <v>98.4</v>
      </c>
      <c r="V29" s="150">
        <v>96.5</v>
      </c>
      <c r="W29" s="150">
        <v>99.2</v>
      </c>
      <c r="X29" s="88">
        <f t="shared" si="13"/>
        <v>294.10000000000002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3.2" customHeight="1" x14ac:dyDescent="0.3">
      <c r="A30" s="106">
        <v>21</v>
      </c>
      <c r="B30" s="66" t="str">
        <f>'Wettkampf 1'!B30</f>
        <v>Book, Johann</v>
      </c>
      <c r="C30" s="66" t="str">
        <f>'Wettkampf 1'!C30</f>
        <v xml:space="preserve">Breddenberg </v>
      </c>
      <c r="D30" s="151">
        <v>296.2</v>
      </c>
      <c r="E30" s="83"/>
      <c r="F30" s="68">
        <f t="shared" si="0"/>
        <v>296.2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296.2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0">
        <v>94</v>
      </c>
      <c r="V30" s="150">
        <v>102.1</v>
      </c>
      <c r="W30" s="150">
        <v>100.1</v>
      </c>
      <c r="X30" s="88">
        <f t="shared" si="13"/>
        <v>296.2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3.2" customHeight="1" x14ac:dyDescent="0.3">
      <c r="A31" s="106">
        <v>22</v>
      </c>
      <c r="B31" s="66" t="str">
        <f>'Wettkampf 1'!B31</f>
        <v>Schütze 22</v>
      </c>
      <c r="C31" s="66" t="str">
        <f>'Wettkampf 1'!C31</f>
        <v xml:space="preserve">Breddenberg </v>
      </c>
      <c r="D31" s="151">
        <v>295</v>
      </c>
      <c r="E31" s="83"/>
      <c r="F31" s="68">
        <f t="shared" si="0"/>
        <v>295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0">
        <v>100.4</v>
      </c>
      <c r="V31" s="150">
        <v>97.7</v>
      </c>
      <c r="W31" s="150">
        <v>96.9</v>
      </c>
      <c r="X31" s="88">
        <f t="shared" si="13"/>
        <v>295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3.2" customHeight="1" x14ac:dyDescent="0.3">
      <c r="A32" s="106">
        <v>23</v>
      </c>
      <c r="B32" s="66" t="str">
        <f>'Wettkampf 1'!B32</f>
        <v>Schütze 23</v>
      </c>
      <c r="C32" s="66" t="str">
        <f>'Wettkampf 1'!C32</f>
        <v xml:space="preserve">Breddenberg 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6">
        <v>24</v>
      </c>
      <c r="B33" s="66" t="str">
        <f>'Wettkampf 1'!B33</f>
        <v>Schütze 24</v>
      </c>
      <c r="C33" s="66" t="str">
        <f>'Wettkampf 1'!C33</f>
        <v xml:space="preserve">Breddenberg 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904.69999999999993</v>
      </c>
      <c r="H46" s="69">
        <f>SUM(H10:H45)</f>
        <v>6</v>
      </c>
      <c r="I46" s="69">
        <f>LARGE(I10:I45,1)+LARGE(I10:I45,2)+LARGE(I10:I45,3)</f>
        <v>902.8</v>
      </c>
      <c r="J46" s="69">
        <f>SUM(J10:J45)</f>
        <v>6</v>
      </c>
      <c r="K46" s="69">
        <f>LARGE(K10:K45,1)+LARGE(K10:K45,2)+LARGE(K10:K45,3)</f>
        <v>909.5</v>
      </c>
      <c r="L46" s="69">
        <f>SUM(L10:L45)</f>
        <v>6</v>
      </c>
      <c r="M46" s="69">
        <f>LARGE(M10:M45,1)+LARGE(M10:M45,2)+LARGE(M10:M45,3)</f>
        <v>898.7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6640625" style="69" customWidth="1"/>
    <col min="4" max="4" width="16.3320312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33203125" style="70" customWidth="1"/>
    <col min="25" max="26" width="0" style="70" hidden="1" customWidth="1"/>
    <col min="27" max="27" width="0" style="71" hidden="1" customWidth="1"/>
    <col min="28" max="28" width="22.3320312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9" t="str">
        <f>Übersicht!O4</f>
        <v>Breddenberg</v>
      </c>
      <c r="X1" s="179"/>
    </row>
    <row r="2" spans="1:27" x14ac:dyDescent="0.3">
      <c r="A2" s="106">
        <v>1</v>
      </c>
      <c r="B2" s="64" t="str">
        <f>'Wettkampf 1'!B2</f>
        <v>Esterwegen II</v>
      </c>
      <c r="C2" s="72"/>
      <c r="D2" s="73">
        <f>G46</f>
        <v>921.09999999999991</v>
      </c>
      <c r="E2" s="110" t="str">
        <f>IF(H46&gt;4,"Es sind zu viele Schützen in Wertung!"," ")</f>
        <v xml:space="preserve"> </v>
      </c>
      <c r="V2" s="107" t="s">
        <v>31</v>
      </c>
      <c r="W2" s="180" t="str">
        <f>Übersicht!O3</f>
        <v>25.02.</v>
      </c>
      <c r="X2" s="179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908.5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911.3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 xml:space="preserve">Breddenberg </v>
      </c>
      <c r="C5" s="72"/>
      <c r="D5" s="73">
        <f>M46</f>
        <v>904.7</v>
      </c>
      <c r="E5" s="110" t="str">
        <f>IF(N46&gt;4,"Es sind zu viele Schützen in Wertung!"," ")</f>
        <v xml:space="preserve"> </v>
      </c>
      <c r="U5" s="76"/>
      <c r="V5" s="107" t="s">
        <v>45</v>
      </c>
      <c r="W5" s="174" t="s">
        <v>141</v>
      </c>
      <c r="X5" s="175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8" t="s">
        <v>130</v>
      </c>
      <c r="X6" s="17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81" t="s">
        <v>145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3.2" customHeight="1" x14ac:dyDescent="0.3">
      <c r="A10" s="106">
        <v>1</v>
      </c>
      <c r="B10" s="66" t="str">
        <f>'Wettkampf 1'!B10</f>
        <v>Kassens, Heinz</v>
      </c>
      <c r="C10" s="66" t="str">
        <f>'Wettkampf 1'!C10</f>
        <v>Esterwegen II</v>
      </c>
      <c r="D10" s="152">
        <v>309.10000000000002</v>
      </c>
      <c r="E10" s="153"/>
      <c r="F10" s="68">
        <f>IF(E10="x","0",D10)</f>
        <v>309.10000000000002</v>
      </c>
      <c r="G10" s="69">
        <f>IF(C10=$B$2,F10,0)</f>
        <v>309.10000000000002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3.2" customHeight="1" x14ac:dyDescent="0.3">
      <c r="A11" s="106">
        <v>2</v>
      </c>
      <c r="B11" s="66" t="str">
        <f>'Wettkampf 1'!B11</f>
        <v>Klumpe, Christian</v>
      </c>
      <c r="C11" s="66" t="str">
        <f>'Wettkampf 1'!C11</f>
        <v>Esterwegen II</v>
      </c>
      <c r="D11" s="152">
        <v>303.3</v>
      </c>
      <c r="E11" s="153"/>
      <c r="F11" s="68">
        <f t="shared" ref="F11:F45" si="0">IF(E11="x","0",D11)</f>
        <v>303.3</v>
      </c>
      <c r="G11" s="69">
        <f t="shared" ref="G11:G45" si="1">IF(C11=$B$2,F11,0)</f>
        <v>303.3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.2" customHeight="1" x14ac:dyDescent="0.3">
      <c r="A12" s="106">
        <v>3</v>
      </c>
      <c r="B12" s="66" t="str">
        <f>'Wettkampf 1'!B12</f>
        <v>Janzen, Heinz</v>
      </c>
      <c r="C12" s="66" t="str">
        <f>'Wettkampf 1'!C12</f>
        <v>Esterwegen II</v>
      </c>
      <c r="D12" s="152">
        <v>0</v>
      </c>
      <c r="E12" s="15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.2" customHeight="1" x14ac:dyDescent="0.3">
      <c r="A13" s="106">
        <v>4</v>
      </c>
      <c r="B13" s="66" t="str">
        <f>'Wettkampf 1'!B13</f>
        <v>Lüken, Christian</v>
      </c>
      <c r="C13" s="66" t="str">
        <f>'Wettkampf 1'!C13</f>
        <v>Esterwegen II</v>
      </c>
      <c r="D13" s="152">
        <v>308.7</v>
      </c>
      <c r="E13" s="153"/>
      <c r="F13" s="68">
        <f t="shared" si="0"/>
        <v>308.7</v>
      </c>
      <c r="G13" s="69">
        <f t="shared" si="1"/>
        <v>308.7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3.2" customHeight="1" x14ac:dyDescent="0.3">
      <c r="A14" s="106">
        <v>5</v>
      </c>
      <c r="B14" s="66" t="str">
        <f>'Wettkampf 1'!B14</f>
        <v>Schütze 5</v>
      </c>
      <c r="C14" s="66" t="str">
        <f>'Wettkampf 1'!C14</f>
        <v>Esterwegen II</v>
      </c>
      <c r="D14" s="152"/>
      <c r="E14" s="153" t="s">
        <v>111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.2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</v>
      </c>
      <c r="D15" s="152"/>
      <c r="E15" s="153" t="s">
        <v>111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.2" customHeight="1" x14ac:dyDescent="0.3">
      <c r="A16" s="106">
        <v>7</v>
      </c>
      <c r="B16" s="66" t="str">
        <f>'Wettkampf 1'!B16</f>
        <v>Antons, Reinhard</v>
      </c>
      <c r="C16" s="66" t="str">
        <f>'Wettkampf 1'!C16</f>
        <v>Börgerwald</v>
      </c>
      <c r="D16" s="152">
        <v>300.8</v>
      </c>
      <c r="E16" s="153"/>
      <c r="F16" s="68">
        <f t="shared" si="0"/>
        <v>300.8</v>
      </c>
      <c r="G16" s="69">
        <f t="shared" si="1"/>
        <v>0</v>
      </c>
      <c r="H16" s="69">
        <f t="shared" si="2"/>
        <v>0</v>
      </c>
      <c r="I16" s="69">
        <f t="shared" si="3"/>
        <v>300.8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6">
        <v>8</v>
      </c>
      <c r="B17" s="66" t="str">
        <f>'Wettkampf 1'!B17</f>
        <v>Papen, Gerhard</v>
      </c>
      <c r="C17" s="66" t="str">
        <f>'Wettkampf 1'!C17</f>
        <v>Börgerwald</v>
      </c>
      <c r="D17" s="152">
        <v>303</v>
      </c>
      <c r="E17" s="153"/>
      <c r="F17" s="68">
        <f t="shared" si="0"/>
        <v>303</v>
      </c>
      <c r="G17" s="69">
        <f t="shared" si="1"/>
        <v>0</v>
      </c>
      <c r="H17" s="69">
        <f t="shared" si="2"/>
        <v>0</v>
      </c>
      <c r="I17" s="69">
        <f t="shared" si="3"/>
        <v>303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6">
        <v>9</v>
      </c>
      <c r="B18" s="66" t="str">
        <f>'Wettkampf 1'!B18</f>
        <v>Sebers, Bernhard</v>
      </c>
      <c r="C18" s="66" t="str">
        <f>'Wettkampf 1'!C18</f>
        <v>Börgerwald</v>
      </c>
      <c r="D18" s="152">
        <v>296.89999999999998</v>
      </c>
      <c r="E18" s="153"/>
      <c r="F18" s="68">
        <f t="shared" si="0"/>
        <v>296.89999999999998</v>
      </c>
      <c r="G18" s="69">
        <f t="shared" si="1"/>
        <v>0</v>
      </c>
      <c r="H18" s="69">
        <f t="shared" si="2"/>
        <v>0</v>
      </c>
      <c r="I18" s="69">
        <f t="shared" si="3"/>
        <v>296.89999999999998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6">
        <v>10</v>
      </c>
      <c r="B19" s="66" t="str">
        <f>'Wettkampf 1'!B19</f>
        <v>Goldsweer, Thomas</v>
      </c>
      <c r="C19" s="66" t="str">
        <f>'Wettkampf 1'!C19</f>
        <v>Börgerwald</v>
      </c>
      <c r="D19" s="152">
        <v>304.7</v>
      </c>
      <c r="E19" s="153"/>
      <c r="F19" s="68">
        <f t="shared" si="0"/>
        <v>304.7</v>
      </c>
      <c r="G19" s="69">
        <f t="shared" si="1"/>
        <v>0</v>
      </c>
      <c r="H19" s="69">
        <f t="shared" si="2"/>
        <v>0</v>
      </c>
      <c r="I19" s="69">
        <f t="shared" si="3"/>
        <v>304.7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152"/>
      <c r="E20" s="153" t="s">
        <v>111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152"/>
      <c r="E21" s="153" t="s">
        <v>111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6">
        <v>13</v>
      </c>
      <c r="B22" s="66" t="str">
        <f>'Wettkampf 1'!B22</f>
        <v>Schiering, Werner</v>
      </c>
      <c r="C22" s="66" t="str">
        <f>'Wettkampf 1'!C22</f>
        <v>Ostenwalde II</v>
      </c>
      <c r="D22" s="152">
        <v>308.10000000000002</v>
      </c>
      <c r="E22" s="153"/>
      <c r="F22" s="68">
        <f t="shared" si="0"/>
        <v>308.10000000000002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6">
        <v>14</v>
      </c>
      <c r="B23" s="66" t="str">
        <f>'Wettkampf 1'!B23</f>
        <v>Rosen, Thomas</v>
      </c>
      <c r="C23" s="66" t="str">
        <f>'Wettkampf 1'!C23</f>
        <v>Ostenwalde II</v>
      </c>
      <c r="D23" s="152">
        <v>300.2</v>
      </c>
      <c r="E23" s="153"/>
      <c r="F23" s="68">
        <f t="shared" si="0"/>
        <v>300.2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300.2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6">
        <v>15</v>
      </c>
      <c r="B24" s="66" t="str">
        <f>'Wettkampf 1'!B24</f>
        <v>Niemöller, Heinrich</v>
      </c>
      <c r="C24" s="66" t="str">
        <f>'Wettkampf 1'!C24</f>
        <v>Ostenwalde II</v>
      </c>
      <c r="D24" s="152">
        <v>299.39999999999998</v>
      </c>
      <c r="E24" s="153"/>
      <c r="F24" s="68">
        <f t="shared" si="0"/>
        <v>299.39999999999998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6">
        <v>16</v>
      </c>
      <c r="B25" s="66" t="str">
        <f>'Wettkampf 1'!B25</f>
        <v>Gödeker, Martin</v>
      </c>
      <c r="C25" s="66" t="str">
        <f>'Wettkampf 1'!C25</f>
        <v>Ostenwalde II</v>
      </c>
      <c r="D25" s="152">
        <v>303</v>
      </c>
      <c r="E25" s="153"/>
      <c r="F25" s="68">
        <f t="shared" si="0"/>
        <v>303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152"/>
      <c r="E26" s="153" t="s">
        <v>111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52"/>
      <c r="E27" s="153" t="s">
        <v>111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6">
        <v>19</v>
      </c>
      <c r="B28" s="66" t="str">
        <f>'Wettkampf 1'!B28</f>
        <v>Schorr, Johannes</v>
      </c>
      <c r="C28" s="66" t="str">
        <f>'Wettkampf 1'!C28</f>
        <v xml:space="preserve">Breddenberg </v>
      </c>
      <c r="D28" s="152">
        <v>307.3</v>
      </c>
      <c r="E28" s="153"/>
      <c r="F28" s="68">
        <f t="shared" si="0"/>
        <v>307.3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6">
        <v>20</v>
      </c>
      <c r="B29" s="66" t="str">
        <f>'Wettkampf 1'!B29</f>
        <v>Plüster, Jahn</v>
      </c>
      <c r="C29" s="66" t="str">
        <f>'Wettkampf 1'!C29</f>
        <v xml:space="preserve">Breddenberg </v>
      </c>
      <c r="D29" s="152">
        <v>290.3</v>
      </c>
      <c r="E29" s="153"/>
      <c r="F29" s="68">
        <f t="shared" si="0"/>
        <v>290.3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290.3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6">
        <v>21</v>
      </c>
      <c r="B30" s="66" t="str">
        <f>'Wettkampf 1'!B30</f>
        <v>Book, Johann</v>
      </c>
      <c r="C30" s="66" t="str">
        <f>'Wettkampf 1'!C30</f>
        <v xml:space="preserve">Breddenberg </v>
      </c>
      <c r="D30" s="152">
        <v>307.10000000000002</v>
      </c>
      <c r="E30" s="153"/>
      <c r="F30" s="68">
        <f t="shared" si="0"/>
        <v>307.10000000000002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6">
        <v>22</v>
      </c>
      <c r="B31" s="66" t="str">
        <f>'Wettkampf 1'!B31</f>
        <v>Schütze 22</v>
      </c>
      <c r="C31" s="66" t="str">
        <f>'Wettkampf 1'!C31</f>
        <v xml:space="preserve">Breddenberg </v>
      </c>
      <c r="D31" s="152">
        <v>0</v>
      </c>
      <c r="E31" s="15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6">
        <v>23</v>
      </c>
      <c r="B32" s="66" t="str">
        <f>'Wettkampf 1'!B32</f>
        <v>Schütze 23</v>
      </c>
      <c r="C32" s="66" t="str">
        <f>'Wettkampf 1'!C32</f>
        <v xml:space="preserve">Breddenberg </v>
      </c>
      <c r="D32" s="152"/>
      <c r="E32" s="153" t="s">
        <v>111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6">
        <v>24</v>
      </c>
      <c r="B33" s="66" t="str">
        <f>'Wettkampf 1'!B33</f>
        <v>Schütze 24</v>
      </c>
      <c r="C33" s="66" t="str">
        <f>'Wettkampf 1'!C33</f>
        <v xml:space="preserve">Breddenberg </v>
      </c>
      <c r="D33" s="152"/>
      <c r="E33" s="153" t="s">
        <v>111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52"/>
      <c r="E34" s="153" t="s">
        <v>111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52"/>
      <c r="E35" s="153" t="s">
        <v>111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52"/>
      <c r="E36" s="153" t="s">
        <v>111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52"/>
      <c r="E37" s="153" t="s">
        <v>111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52"/>
      <c r="E38" s="153" t="s">
        <v>111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52"/>
      <c r="E39" s="153" t="s">
        <v>111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2"/>
      <c r="E40" s="153" t="s">
        <v>111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2"/>
      <c r="E41" s="153" t="s">
        <v>111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2"/>
      <c r="E42" s="153" t="s">
        <v>111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2"/>
      <c r="E43" s="153" t="s">
        <v>111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2"/>
      <c r="E44" s="153" t="s">
        <v>111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2"/>
      <c r="E45" s="153" t="s">
        <v>111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921.09999999999991</v>
      </c>
      <c r="H46" s="69">
        <f>SUM(H10:H45)</f>
        <v>4</v>
      </c>
      <c r="I46" s="69">
        <f>LARGE(I10:I45,1)+LARGE(I10:I45,2)+LARGE(I10:I45,3)</f>
        <v>908.5</v>
      </c>
      <c r="J46" s="69">
        <f>SUM(J10:J45)</f>
        <v>4</v>
      </c>
      <c r="K46" s="69">
        <f>LARGE(K10:K45,1)+LARGE(K10:K45,2)+LARGE(K10:K45,3)</f>
        <v>911.3</v>
      </c>
      <c r="L46" s="69">
        <f>SUM(L10:L45)</f>
        <v>4</v>
      </c>
      <c r="M46" s="69">
        <f>LARGE(M10:M45,1)+LARGE(M10:M45,2)+LARGE(M10:M45,3)</f>
        <v>904.7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0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T13" sqref="T1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6640625" style="69" customWidth="1"/>
    <col min="4" max="4" width="16.3320312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33203125" style="70" customWidth="1"/>
    <col min="25" max="26" width="0" style="70" hidden="1" customWidth="1"/>
    <col min="27" max="27" width="0" style="86" hidden="1" customWidth="1"/>
    <col min="28" max="28" width="22.3320312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9" t="str">
        <f>Übersicht!P4</f>
        <v>Ostenwalde</v>
      </c>
      <c r="X1" s="179"/>
    </row>
    <row r="2" spans="1:27" x14ac:dyDescent="0.3">
      <c r="A2" s="106">
        <v>1</v>
      </c>
      <c r="B2" s="64" t="str">
        <f>'Wettkampf 1'!B2</f>
        <v>Esterwegen II</v>
      </c>
      <c r="C2" s="72"/>
      <c r="D2" s="73">
        <f>G46</f>
        <v>916.59999999999991</v>
      </c>
      <c r="E2" s="110" t="str">
        <f>IF(H46&gt;4,"Es sind zu viele Schützen in Wertung!"," ")</f>
        <v xml:space="preserve"> </v>
      </c>
      <c r="V2" s="107" t="s">
        <v>31</v>
      </c>
      <c r="W2" s="180" t="str">
        <f>Übersicht!P3</f>
        <v>10.03.</v>
      </c>
      <c r="X2" s="179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907.4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897.8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 xml:space="preserve">Breddenberg </v>
      </c>
      <c r="C5" s="72"/>
      <c r="D5" s="73">
        <f>M46</f>
        <v>898.59999999999991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74" t="s">
        <v>143</v>
      </c>
      <c r="X5" s="175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8" t="s">
        <v>144</v>
      </c>
      <c r="X6" s="17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81" t="s">
        <v>146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3.2" customHeight="1" x14ac:dyDescent="0.3">
      <c r="A10" s="106">
        <v>1</v>
      </c>
      <c r="B10" s="66" t="str">
        <f>'Wettkampf 1'!B10</f>
        <v>Kassens, Heinz</v>
      </c>
      <c r="C10" s="66" t="str">
        <f>'Wettkampf 1'!C10</f>
        <v>Esterwegen II</v>
      </c>
      <c r="D10" s="154">
        <v>303.7</v>
      </c>
      <c r="E10" s="155"/>
      <c r="F10" s="68">
        <f>IF(E10="x","0",D10)</f>
        <v>303.7</v>
      </c>
      <c r="G10" s="69">
        <f>IF(C10=$B$2,F10,0)</f>
        <v>303.7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97.3</v>
      </c>
      <c r="V10" s="156">
        <v>103.1</v>
      </c>
      <c r="W10" s="156">
        <v>103.3</v>
      </c>
      <c r="X10" s="87">
        <f>U10+V10+W10</f>
        <v>303.7</v>
      </c>
      <c r="Y10" s="70">
        <f>IF(X10=D10,1,0)</f>
        <v>1</v>
      </c>
      <c r="Z10" s="70">
        <f>IF(X10=0,0,1)</f>
        <v>1</v>
      </c>
      <c r="AA10" s="86" t="str">
        <f>IF(Y10+Z10=2,"Korrekt","")</f>
        <v>Korrekt</v>
      </c>
    </row>
    <row r="11" spans="1:27" ht="13.2" customHeight="1" x14ac:dyDescent="0.3">
      <c r="A11" s="106">
        <v>2</v>
      </c>
      <c r="B11" s="66" t="str">
        <f>'Wettkampf 1'!B11</f>
        <v>Klumpe, Christian</v>
      </c>
      <c r="C11" s="66" t="str">
        <f>'Wettkampf 1'!C11</f>
        <v>Esterwegen II</v>
      </c>
      <c r="D11" s="154">
        <v>305.5</v>
      </c>
      <c r="E11" s="155"/>
      <c r="F11" s="68">
        <f t="shared" ref="F11:F45" si="0">IF(E11="x","0",D11)</f>
        <v>305.5</v>
      </c>
      <c r="G11" s="69">
        <f t="shared" ref="G11:G45" si="1">IF(C11=$B$2,F11,0)</f>
        <v>305.5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103.8</v>
      </c>
      <c r="V11" s="157">
        <v>100.4</v>
      </c>
      <c r="W11" s="157">
        <v>101.3</v>
      </c>
      <c r="X11" s="88">
        <f t="shared" ref="X11:X45" si="13">U11+V11+W11</f>
        <v>305.5</v>
      </c>
      <c r="Y11" s="70">
        <f t="shared" ref="Y11:Y45" si="14">IF(X11=D11,1,0)</f>
        <v>1</v>
      </c>
      <c r="Z11" s="70">
        <f t="shared" ref="Z11:Z45" si="15">IF(X11=0,0,1)</f>
        <v>1</v>
      </c>
      <c r="AA11" s="86" t="str">
        <f t="shared" ref="AA11:AA45" si="16">IF(Y11+Z11=2,"Korrekt","")</f>
        <v>Korrekt</v>
      </c>
    </row>
    <row r="12" spans="1:27" ht="13.2" customHeight="1" x14ac:dyDescent="0.3">
      <c r="A12" s="106">
        <v>3</v>
      </c>
      <c r="B12" s="66" t="str">
        <f>'Wettkampf 1'!B12</f>
        <v>Janzen, Heinz</v>
      </c>
      <c r="C12" s="66" t="str">
        <f>'Wettkampf 1'!C12</f>
        <v>Esterwegen II</v>
      </c>
      <c r="D12" s="154"/>
      <c r="E12" s="155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/>
      <c r="V12" s="157"/>
      <c r="W12" s="157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3.2" customHeight="1" x14ac:dyDescent="0.3">
      <c r="A13" s="106">
        <v>4</v>
      </c>
      <c r="B13" s="66" t="str">
        <f>'Wettkampf 1'!B13</f>
        <v>Lüken, Christian</v>
      </c>
      <c r="C13" s="66" t="str">
        <f>'Wettkampf 1'!C13</f>
        <v>Esterwegen II</v>
      </c>
      <c r="D13" s="154">
        <v>307.39999999999998</v>
      </c>
      <c r="E13" s="155"/>
      <c r="F13" s="68">
        <f t="shared" si="0"/>
        <v>307.39999999999998</v>
      </c>
      <c r="G13" s="69">
        <f t="shared" si="1"/>
        <v>307.39999999999998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102.1</v>
      </c>
      <c r="V13" s="157">
        <v>102.1</v>
      </c>
      <c r="W13" s="157">
        <v>103.2</v>
      </c>
      <c r="X13" s="88">
        <f t="shared" si="13"/>
        <v>307.39999999999998</v>
      </c>
      <c r="Y13" s="70">
        <f t="shared" si="14"/>
        <v>1</v>
      </c>
      <c r="Z13" s="70">
        <f t="shared" si="15"/>
        <v>1</v>
      </c>
      <c r="AA13" s="86" t="str">
        <f t="shared" si="16"/>
        <v>Korrekt</v>
      </c>
    </row>
    <row r="14" spans="1:27" ht="13.2" customHeight="1" x14ac:dyDescent="0.3">
      <c r="A14" s="106">
        <v>5</v>
      </c>
      <c r="B14" s="66" t="str">
        <f>'Wettkampf 1'!B14</f>
        <v>Schütze 5</v>
      </c>
      <c r="C14" s="66" t="str">
        <f>'Wettkampf 1'!C14</f>
        <v>Esterwegen II</v>
      </c>
      <c r="D14" s="154"/>
      <c r="E14" s="155" t="s">
        <v>111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/>
      <c r="V14" s="157"/>
      <c r="W14" s="157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3.2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</v>
      </c>
      <c r="D15" s="154"/>
      <c r="E15" s="155" t="s">
        <v>111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3.2" customHeight="1" x14ac:dyDescent="0.3">
      <c r="A16" s="106">
        <v>7</v>
      </c>
      <c r="B16" s="66" t="str">
        <f>'Wettkampf 1'!B16</f>
        <v>Antons, Reinhard</v>
      </c>
      <c r="C16" s="66" t="str">
        <f>'Wettkampf 1'!C16</f>
        <v>Börgerwald</v>
      </c>
      <c r="D16" s="154">
        <v>298.60000000000002</v>
      </c>
      <c r="E16" s="155"/>
      <c r="F16" s="68">
        <f t="shared" si="0"/>
        <v>298.60000000000002</v>
      </c>
      <c r="G16" s="69">
        <f t="shared" si="1"/>
        <v>0</v>
      </c>
      <c r="H16" s="69">
        <f t="shared" si="2"/>
        <v>0</v>
      </c>
      <c r="I16" s="69">
        <f t="shared" si="3"/>
        <v>298.60000000000002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100.1</v>
      </c>
      <c r="V16" s="157">
        <v>99.3</v>
      </c>
      <c r="W16" s="157">
        <v>99.2</v>
      </c>
      <c r="X16" s="88">
        <f t="shared" si="13"/>
        <v>298.59999999999997</v>
      </c>
      <c r="Y16" s="70">
        <f t="shared" si="14"/>
        <v>1</v>
      </c>
      <c r="Z16" s="70">
        <f t="shared" si="15"/>
        <v>1</v>
      </c>
      <c r="AA16" s="86" t="str">
        <f t="shared" si="16"/>
        <v>Korrekt</v>
      </c>
    </row>
    <row r="17" spans="1:27" ht="13.2" customHeight="1" x14ac:dyDescent="0.3">
      <c r="A17" s="106">
        <v>8</v>
      </c>
      <c r="B17" s="66" t="str">
        <f>'Wettkampf 1'!B17</f>
        <v>Papen, Gerhard</v>
      </c>
      <c r="C17" s="66" t="str">
        <f>'Wettkampf 1'!C17</f>
        <v>Börgerwald</v>
      </c>
      <c r="D17" s="154">
        <v>303.2</v>
      </c>
      <c r="E17" s="155"/>
      <c r="F17" s="68">
        <f t="shared" si="0"/>
        <v>303.2</v>
      </c>
      <c r="G17" s="69">
        <f t="shared" si="1"/>
        <v>0</v>
      </c>
      <c r="H17" s="69">
        <f t="shared" si="2"/>
        <v>0</v>
      </c>
      <c r="I17" s="69">
        <f t="shared" si="3"/>
        <v>303.2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100.1</v>
      </c>
      <c r="V17" s="157">
        <v>100.8</v>
      </c>
      <c r="W17" s="157">
        <v>102.3</v>
      </c>
      <c r="X17" s="88">
        <f t="shared" si="13"/>
        <v>303.2</v>
      </c>
      <c r="Y17" s="70">
        <f t="shared" si="14"/>
        <v>1</v>
      </c>
      <c r="Z17" s="70">
        <f t="shared" si="15"/>
        <v>1</v>
      </c>
      <c r="AA17" s="86" t="str">
        <f t="shared" si="16"/>
        <v>Korrekt</v>
      </c>
    </row>
    <row r="18" spans="1:27" ht="13.2" customHeight="1" x14ac:dyDescent="0.3">
      <c r="A18" s="106">
        <v>9</v>
      </c>
      <c r="B18" s="66" t="str">
        <f>'Wettkampf 1'!B18</f>
        <v>Sebers, Bernhard</v>
      </c>
      <c r="C18" s="66" t="str">
        <f>'Wettkampf 1'!C18</f>
        <v>Börgerwald</v>
      </c>
      <c r="D18" s="154">
        <v>286.2</v>
      </c>
      <c r="E18" s="155"/>
      <c r="F18" s="68">
        <f t="shared" si="0"/>
        <v>286.2</v>
      </c>
      <c r="G18" s="69">
        <f t="shared" si="1"/>
        <v>0</v>
      </c>
      <c r="H18" s="69">
        <f t="shared" si="2"/>
        <v>0</v>
      </c>
      <c r="I18" s="69">
        <f t="shared" si="3"/>
        <v>286.2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93.3</v>
      </c>
      <c r="V18" s="157">
        <v>93.6</v>
      </c>
      <c r="W18" s="157">
        <v>99.3</v>
      </c>
      <c r="X18" s="88">
        <f t="shared" si="13"/>
        <v>286.2</v>
      </c>
      <c r="Y18" s="70">
        <f t="shared" si="14"/>
        <v>1</v>
      </c>
      <c r="Z18" s="70">
        <f t="shared" si="15"/>
        <v>1</v>
      </c>
      <c r="AA18" s="86" t="str">
        <f t="shared" si="16"/>
        <v>Korrekt</v>
      </c>
    </row>
    <row r="19" spans="1:27" ht="13.2" customHeight="1" x14ac:dyDescent="0.3">
      <c r="A19" s="106">
        <v>10</v>
      </c>
      <c r="B19" s="66" t="str">
        <f>'Wettkampf 1'!B19</f>
        <v>Goldsweer, Thomas</v>
      </c>
      <c r="C19" s="66" t="str">
        <f>'Wettkampf 1'!C19</f>
        <v>Börgerwald</v>
      </c>
      <c r="D19" s="154">
        <v>305.60000000000002</v>
      </c>
      <c r="E19" s="155"/>
      <c r="F19" s="68">
        <f t="shared" si="0"/>
        <v>305.60000000000002</v>
      </c>
      <c r="G19" s="69">
        <f t="shared" si="1"/>
        <v>0</v>
      </c>
      <c r="H19" s="69">
        <f t="shared" si="2"/>
        <v>0</v>
      </c>
      <c r="I19" s="69">
        <f t="shared" si="3"/>
        <v>305.60000000000002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100.6</v>
      </c>
      <c r="V19" s="157">
        <v>102.7</v>
      </c>
      <c r="W19" s="157">
        <v>102.3</v>
      </c>
      <c r="X19" s="88">
        <f t="shared" si="13"/>
        <v>305.60000000000002</v>
      </c>
      <c r="Y19" s="70">
        <f t="shared" si="14"/>
        <v>1</v>
      </c>
      <c r="Z19" s="70">
        <f t="shared" si="15"/>
        <v>1</v>
      </c>
      <c r="AA19" s="86" t="str">
        <f t="shared" si="16"/>
        <v>Korrekt</v>
      </c>
    </row>
    <row r="20" spans="1:27" ht="13.2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154"/>
      <c r="E20" s="155" t="s">
        <v>111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/>
      <c r="V20" s="157"/>
      <c r="W20" s="157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3.2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154"/>
      <c r="E21" s="155" t="s">
        <v>111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/>
      <c r="V21" s="157"/>
      <c r="W21" s="15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3.2" customHeight="1" x14ac:dyDescent="0.3">
      <c r="A22" s="106">
        <v>13</v>
      </c>
      <c r="B22" s="66" t="str">
        <f>'Wettkampf 1'!B22</f>
        <v>Schiering, Werner</v>
      </c>
      <c r="C22" s="66" t="str">
        <f>'Wettkampf 1'!C22</f>
        <v>Ostenwalde II</v>
      </c>
      <c r="D22" s="154">
        <v>296</v>
      </c>
      <c r="E22" s="155"/>
      <c r="F22" s="68">
        <f t="shared" si="0"/>
        <v>296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96.1</v>
      </c>
      <c r="V22" s="157">
        <v>101.2</v>
      </c>
      <c r="W22" s="157">
        <v>98.7</v>
      </c>
      <c r="X22" s="88">
        <f t="shared" si="13"/>
        <v>296</v>
      </c>
      <c r="Y22" s="70">
        <f t="shared" si="14"/>
        <v>1</v>
      </c>
      <c r="Z22" s="70">
        <f t="shared" si="15"/>
        <v>1</v>
      </c>
      <c r="AA22" s="86" t="str">
        <f t="shared" si="16"/>
        <v>Korrekt</v>
      </c>
    </row>
    <row r="23" spans="1:27" ht="13.2" customHeight="1" x14ac:dyDescent="0.3">
      <c r="A23" s="106">
        <v>14</v>
      </c>
      <c r="B23" s="66" t="str">
        <f>'Wettkampf 1'!B23</f>
        <v>Rosen, Thomas</v>
      </c>
      <c r="C23" s="66" t="str">
        <f>'Wettkampf 1'!C23</f>
        <v>Ostenwalde II</v>
      </c>
      <c r="D23" s="154">
        <v>304.10000000000002</v>
      </c>
      <c r="E23" s="155"/>
      <c r="F23" s="68">
        <f t="shared" si="0"/>
        <v>304.10000000000002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101.7</v>
      </c>
      <c r="V23" s="157">
        <v>99.1</v>
      </c>
      <c r="W23" s="157">
        <v>103.3</v>
      </c>
      <c r="X23" s="88">
        <f t="shared" si="13"/>
        <v>304.10000000000002</v>
      </c>
      <c r="Y23" s="70">
        <f t="shared" si="14"/>
        <v>1</v>
      </c>
      <c r="Z23" s="70">
        <f t="shared" si="15"/>
        <v>1</v>
      </c>
      <c r="AA23" s="86" t="str">
        <f t="shared" si="16"/>
        <v>Korrekt</v>
      </c>
    </row>
    <row r="24" spans="1:27" ht="13.2" customHeight="1" x14ac:dyDescent="0.3">
      <c r="A24" s="106">
        <v>15</v>
      </c>
      <c r="B24" s="66" t="str">
        <f>'Wettkampf 1'!B24</f>
        <v>Niemöller, Heinrich</v>
      </c>
      <c r="C24" s="66" t="str">
        <f>'Wettkampf 1'!C24</f>
        <v>Ostenwalde II</v>
      </c>
      <c r="D24" s="154">
        <v>291</v>
      </c>
      <c r="E24" s="155"/>
      <c r="F24" s="68">
        <f t="shared" si="0"/>
        <v>291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291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94</v>
      </c>
      <c r="V24" s="157">
        <v>98.3</v>
      </c>
      <c r="W24" s="157">
        <v>98.7</v>
      </c>
      <c r="X24" s="88">
        <f t="shared" si="13"/>
        <v>291</v>
      </c>
      <c r="Y24" s="70">
        <f t="shared" si="14"/>
        <v>1</v>
      </c>
      <c r="Z24" s="70">
        <f t="shared" si="15"/>
        <v>1</v>
      </c>
      <c r="AA24" s="86" t="str">
        <f t="shared" si="16"/>
        <v>Korrekt</v>
      </c>
    </row>
    <row r="25" spans="1:27" ht="13.2" customHeight="1" x14ac:dyDescent="0.3">
      <c r="A25" s="106">
        <v>16</v>
      </c>
      <c r="B25" s="66" t="str">
        <f>'Wettkampf 1'!B25</f>
        <v>Gödeker, Martin</v>
      </c>
      <c r="C25" s="66" t="str">
        <f>'Wettkampf 1'!C25</f>
        <v>Ostenwalde II</v>
      </c>
      <c r="D25" s="154">
        <v>297.7</v>
      </c>
      <c r="E25" s="155"/>
      <c r="F25" s="68">
        <f t="shared" si="0"/>
        <v>297.7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297.7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99.6</v>
      </c>
      <c r="V25" s="157">
        <v>99.8</v>
      </c>
      <c r="W25" s="157">
        <v>98.3</v>
      </c>
      <c r="X25" s="88">
        <f t="shared" si="13"/>
        <v>297.7</v>
      </c>
      <c r="Y25" s="70">
        <f t="shared" si="14"/>
        <v>1</v>
      </c>
      <c r="Z25" s="70">
        <f t="shared" si="15"/>
        <v>1</v>
      </c>
      <c r="AA25" s="86" t="str">
        <f t="shared" si="16"/>
        <v>Korrekt</v>
      </c>
    </row>
    <row r="26" spans="1:27" ht="13.2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154"/>
      <c r="E26" s="155" t="s">
        <v>111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/>
      <c r="V26" s="157"/>
      <c r="W26" s="157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3.2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54"/>
      <c r="E27" s="155" t="s">
        <v>111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/>
      <c r="V27" s="157"/>
      <c r="W27" s="15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3.2" customHeight="1" x14ac:dyDescent="0.3">
      <c r="A28" s="106">
        <v>19</v>
      </c>
      <c r="B28" s="66" t="str">
        <f>'Wettkampf 1'!B28</f>
        <v>Schorr, Johannes</v>
      </c>
      <c r="C28" s="66" t="str">
        <f>'Wettkampf 1'!C28</f>
        <v xml:space="preserve">Breddenberg </v>
      </c>
      <c r="D28" s="154">
        <v>305.60000000000002</v>
      </c>
      <c r="E28" s="155"/>
      <c r="F28" s="68">
        <f t="shared" si="0"/>
        <v>305.60000000000002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100.8</v>
      </c>
      <c r="V28" s="157">
        <v>102.9</v>
      </c>
      <c r="W28" s="157">
        <v>101.9</v>
      </c>
      <c r="X28" s="88">
        <f t="shared" si="13"/>
        <v>305.60000000000002</v>
      </c>
      <c r="Y28" s="70">
        <f t="shared" si="14"/>
        <v>1</v>
      </c>
      <c r="Z28" s="70">
        <f t="shared" si="15"/>
        <v>1</v>
      </c>
      <c r="AA28" s="86" t="str">
        <f t="shared" si="16"/>
        <v>Korrekt</v>
      </c>
    </row>
    <row r="29" spans="1:27" ht="13.2" customHeight="1" x14ac:dyDescent="0.3">
      <c r="A29" s="106">
        <v>20</v>
      </c>
      <c r="B29" s="66" t="str">
        <f>'Wettkampf 1'!B29</f>
        <v>Plüster, Jahn</v>
      </c>
      <c r="C29" s="66" t="str">
        <f>'Wettkampf 1'!C29</f>
        <v xml:space="preserve">Breddenberg </v>
      </c>
      <c r="D29" s="154">
        <v>292.3</v>
      </c>
      <c r="E29" s="155"/>
      <c r="F29" s="68">
        <f t="shared" si="0"/>
        <v>292.3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292.3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94.7</v>
      </c>
      <c r="V29" s="157">
        <v>98.4</v>
      </c>
      <c r="W29" s="157">
        <v>99.2</v>
      </c>
      <c r="X29" s="88">
        <f t="shared" si="13"/>
        <v>292.3</v>
      </c>
      <c r="Y29" s="70">
        <f t="shared" si="14"/>
        <v>1</v>
      </c>
      <c r="Z29" s="70">
        <f t="shared" si="15"/>
        <v>1</v>
      </c>
      <c r="AA29" s="86" t="str">
        <f t="shared" si="16"/>
        <v>Korrekt</v>
      </c>
    </row>
    <row r="30" spans="1:27" ht="13.2" customHeight="1" x14ac:dyDescent="0.3">
      <c r="A30" s="106">
        <v>21</v>
      </c>
      <c r="B30" s="66" t="str">
        <f>'Wettkampf 1'!B30</f>
        <v>Book, Johann</v>
      </c>
      <c r="C30" s="66" t="str">
        <f>'Wettkampf 1'!C30</f>
        <v xml:space="preserve">Breddenberg </v>
      </c>
      <c r="D30" s="154">
        <v>300.7</v>
      </c>
      <c r="E30" s="155"/>
      <c r="F30" s="68">
        <f t="shared" si="0"/>
        <v>300.7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300.7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101.8</v>
      </c>
      <c r="V30" s="157">
        <v>102.8</v>
      </c>
      <c r="W30" s="157">
        <v>96.1</v>
      </c>
      <c r="X30" s="88">
        <f t="shared" si="13"/>
        <v>300.7</v>
      </c>
      <c r="Y30" s="70">
        <f t="shared" si="14"/>
        <v>1</v>
      </c>
      <c r="Z30" s="70">
        <f t="shared" si="15"/>
        <v>1</v>
      </c>
      <c r="AA30" s="86" t="str">
        <f t="shared" si="16"/>
        <v>Korrekt</v>
      </c>
    </row>
    <row r="31" spans="1:27" ht="13.2" customHeight="1" x14ac:dyDescent="0.3">
      <c r="A31" s="106">
        <v>22</v>
      </c>
      <c r="B31" s="66" t="str">
        <f>'Wettkampf 1'!B31</f>
        <v>Schütze 22</v>
      </c>
      <c r="C31" s="66" t="str">
        <f>'Wettkampf 1'!C31</f>
        <v xml:space="preserve">Breddenberg </v>
      </c>
      <c r="D31" s="154">
        <v>287.7</v>
      </c>
      <c r="E31" s="155"/>
      <c r="F31" s="68">
        <f t="shared" si="0"/>
        <v>287.7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287.7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96.1</v>
      </c>
      <c r="V31" s="157">
        <v>96.9</v>
      </c>
      <c r="W31" s="157">
        <v>94.7</v>
      </c>
      <c r="X31" s="88">
        <f t="shared" si="13"/>
        <v>287.7</v>
      </c>
      <c r="Y31" s="70">
        <f t="shared" si="14"/>
        <v>1</v>
      </c>
      <c r="Z31" s="70">
        <f t="shared" si="15"/>
        <v>1</v>
      </c>
      <c r="AA31" s="86" t="str">
        <f t="shared" si="16"/>
        <v>Korrekt</v>
      </c>
    </row>
    <row r="32" spans="1:27" ht="13.2" customHeight="1" x14ac:dyDescent="0.3">
      <c r="A32" s="106">
        <v>23</v>
      </c>
      <c r="B32" s="66" t="str">
        <f>'Wettkampf 1'!B32</f>
        <v>Schütze 23</v>
      </c>
      <c r="C32" s="66" t="str">
        <f>'Wettkampf 1'!C32</f>
        <v xml:space="preserve">Breddenberg </v>
      </c>
      <c r="D32" s="154"/>
      <c r="E32" s="155" t="s">
        <v>111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/>
      <c r="V32" s="157"/>
      <c r="W32" s="157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3.2" customHeight="1" x14ac:dyDescent="0.3">
      <c r="A33" s="106">
        <v>24</v>
      </c>
      <c r="B33" s="66" t="str">
        <f>'Wettkampf 1'!B33</f>
        <v>Schütze 24</v>
      </c>
      <c r="C33" s="66" t="str">
        <f>'Wettkampf 1'!C33</f>
        <v xml:space="preserve">Breddenberg </v>
      </c>
      <c r="D33" s="154"/>
      <c r="E33" s="155" t="s">
        <v>111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3.2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54"/>
      <c r="E34" s="155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/>
      <c r="V34" s="157"/>
      <c r="W34" s="157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3.2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54"/>
      <c r="E35" s="155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/>
      <c r="V35" s="157"/>
      <c r="W35" s="157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3.2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54"/>
      <c r="E36" s="155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/>
      <c r="V36" s="157"/>
      <c r="W36" s="157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3.2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54"/>
      <c r="E37" s="155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/>
      <c r="V37" s="157"/>
      <c r="W37" s="157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3.2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54"/>
      <c r="E38" s="155" t="s">
        <v>111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7"/>
      <c r="V38" s="157"/>
      <c r="W38" s="157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3.2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54"/>
      <c r="E39" s="155" t="s">
        <v>111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/>
      <c r="V39" s="157"/>
      <c r="W39" s="15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3.2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4"/>
      <c r="E40" s="15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7"/>
      <c r="V40" s="157"/>
      <c r="W40" s="157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4"/>
      <c r="E41" s="15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7"/>
      <c r="V41" s="157"/>
      <c r="W41" s="157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4"/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7"/>
      <c r="V42" s="157"/>
      <c r="W42" s="157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4"/>
      <c r="E43" s="15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7"/>
      <c r="V43" s="157"/>
      <c r="W43" s="157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4"/>
      <c r="E44" s="155" t="s">
        <v>111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/>
      <c r="V44" s="157"/>
      <c r="W44" s="157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4"/>
      <c r="E45" s="155" t="s">
        <v>111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916.59999999999991</v>
      </c>
      <c r="H46" s="69">
        <f>SUM(H10:H45)</f>
        <v>4</v>
      </c>
      <c r="I46" s="69">
        <f>LARGE(I10:I45,1)+LARGE(I10:I45,2)+LARGE(I10:I45,3)</f>
        <v>907.4</v>
      </c>
      <c r="J46" s="69">
        <f>SUM(J10:J45)</f>
        <v>4</v>
      </c>
      <c r="K46" s="69">
        <f>LARGE(K10:K45,1)+LARGE(K10:K45,2)+LARGE(K10:K45,3)</f>
        <v>897.8</v>
      </c>
      <c r="L46" s="69">
        <f>SUM(L10:L45)</f>
        <v>4</v>
      </c>
      <c r="M46" s="69">
        <f>LARGE(M10:M45,1)+LARGE(M10:M45,2)+LARGE(M10:M45,3)</f>
        <v>898.59999999999991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T38" sqref="T38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6640625" style="69" customWidth="1"/>
    <col min="4" max="4" width="16.3320312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33203125" style="70" customWidth="1"/>
    <col min="25" max="26" width="0" style="70" hidden="1" customWidth="1"/>
    <col min="27" max="27" width="0" style="71" hidden="1" customWidth="1"/>
    <col min="28" max="28" width="22.3320312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9" t="str">
        <f>Übersicht!Q4</f>
        <v>Breddenberg</v>
      </c>
      <c r="X1" s="179"/>
    </row>
    <row r="2" spans="1:27" x14ac:dyDescent="0.3">
      <c r="A2" s="106">
        <v>1</v>
      </c>
      <c r="B2" s="64" t="str">
        <f>'Wettkampf 1'!B2</f>
        <v>Esterwegen II</v>
      </c>
      <c r="C2" s="72"/>
      <c r="D2" s="73">
        <f>G46</f>
        <v>912.1</v>
      </c>
      <c r="E2" s="110" t="str">
        <f>IF(H46&gt;4,"Es sind zu viele Schützen in Wertung!"," ")</f>
        <v xml:space="preserve"> </v>
      </c>
      <c r="V2" s="107" t="s">
        <v>31</v>
      </c>
      <c r="W2" s="180" t="str">
        <f>Übersicht!Q3</f>
        <v>07.04.</v>
      </c>
      <c r="X2" s="179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920.9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919.8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 xml:space="preserve">Breddenberg </v>
      </c>
      <c r="C5" s="72"/>
      <c r="D5" s="73">
        <f>M46</f>
        <v>893.1</v>
      </c>
      <c r="E5" s="110" t="str">
        <f>IF(N46&gt;4,"Es sind zu viele Schützen in Wertung!"," ")</f>
        <v xml:space="preserve"> </v>
      </c>
      <c r="U5" s="76"/>
      <c r="V5" s="107" t="s">
        <v>45</v>
      </c>
      <c r="W5" s="174" t="s">
        <v>147</v>
      </c>
      <c r="X5" s="175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8"/>
      <c r="X6" s="17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81" t="s">
        <v>147</v>
      </c>
      <c r="X7" s="182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3.2" customHeight="1" x14ac:dyDescent="0.3">
      <c r="A10" s="106">
        <v>1</v>
      </c>
      <c r="B10" s="66" t="str">
        <f>'Wettkampf 1'!B10</f>
        <v>Kassens, Heinz</v>
      </c>
      <c r="C10" s="66" t="str">
        <f>'Wettkampf 1'!C10</f>
        <v>Esterwegen II</v>
      </c>
      <c r="D10" s="190">
        <v>304.8</v>
      </c>
      <c r="E10" s="191"/>
      <c r="F10" s="68">
        <f>IF(E10="x","0",D10)</f>
        <v>304.8</v>
      </c>
      <c r="G10" s="69">
        <f>IF(C10=$B$2,F10,0)</f>
        <v>304.8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3.2" customHeight="1" x14ac:dyDescent="0.3">
      <c r="A11" s="106">
        <v>2</v>
      </c>
      <c r="B11" s="66" t="str">
        <f>'Wettkampf 1'!B11</f>
        <v>Klumpe, Christian</v>
      </c>
      <c r="C11" s="66" t="str">
        <f>'Wettkampf 1'!C11</f>
        <v>Esterwegen II</v>
      </c>
      <c r="D11" s="190">
        <v>298.39999999999998</v>
      </c>
      <c r="E11" s="191"/>
      <c r="F11" s="68">
        <f t="shared" ref="F11:F45" si="0">IF(E11="x","0",D11)</f>
        <v>298.39999999999998</v>
      </c>
      <c r="G11" s="69">
        <f t="shared" ref="G11:G45" si="1">IF(C11=$B$2,F11,0)</f>
        <v>298.39999999999998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.2" customHeight="1" x14ac:dyDescent="0.3">
      <c r="A12" s="106">
        <v>3</v>
      </c>
      <c r="B12" s="66" t="str">
        <f>'Wettkampf 1'!B12</f>
        <v>Janzen, Heinz</v>
      </c>
      <c r="C12" s="66" t="str">
        <f>'Wettkampf 1'!C12</f>
        <v>Esterwegen II</v>
      </c>
      <c r="D12" s="190"/>
      <c r="E12" s="191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.2" customHeight="1" x14ac:dyDescent="0.3">
      <c r="A13" s="106">
        <v>4</v>
      </c>
      <c r="B13" s="66" t="str">
        <f>'Wettkampf 1'!B13</f>
        <v>Lüken, Christian</v>
      </c>
      <c r="C13" s="66" t="str">
        <f>'Wettkampf 1'!C13</f>
        <v>Esterwegen II</v>
      </c>
      <c r="D13" s="190">
        <v>308.89999999999998</v>
      </c>
      <c r="E13" s="191"/>
      <c r="F13" s="68">
        <f t="shared" si="0"/>
        <v>308.89999999999998</v>
      </c>
      <c r="G13" s="69">
        <f t="shared" si="1"/>
        <v>308.89999999999998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3.2" customHeight="1" x14ac:dyDescent="0.3">
      <c r="A14" s="106">
        <v>5</v>
      </c>
      <c r="B14" s="66" t="str">
        <f>'Wettkampf 1'!B14</f>
        <v>Schütze 5</v>
      </c>
      <c r="C14" s="66" t="str">
        <f>'Wettkampf 1'!C14</f>
        <v>Esterwegen II</v>
      </c>
      <c r="D14" s="190"/>
      <c r="E14" s="191" t="s">
        <v>111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.2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</v>
      </c>
      <c r="D15" s="190"/>
      <c r="E15" s="191" t="s">
        <v>111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.2" customHeight="1" x14ac:dyDescent="0.3">
      <c r="A16" s="106">
        <v>7</v>
      </c>
      <c r="B16" s="66" t="str">
        <f>'Wettkampf 1'!B16</f>
        <v>Antons, Reinhard</v>
      </c>
      <c r="C16" s="66" t="str">
        <f>'Wettkampf 1'!C16</f>
        <v>Börgerwald</v>
      </c>
      <c r="D16" s="190">
        <v>308.89999999999998</v>
      </c>
      <c r="E16" s="191"/>
      <c r="F16" s="68">
        <f t="shared" si="0"/>
        <v>308.89999999999998</v>
      </c>
      <c r="G16" s="69">
        <f t="shared" si="1"/>
        <v>0</v>
      </c>
      <c r="H16" s="69">
        <f t="shared" si="2"/>
        <v>0</v>
      </c>
      <c r="I16" s="69">
        <f t="shared" si="3"/>
        <v>308.89999999999998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6">
        <v>8</v>
      </c>
      <c r="B17" s="66" t="str">
        <f>'Wettkampf 1'!B17</f>
        <v>Papen, Gerhard</v>
      </c>
      <c r="C17" s="66" t="str">
        <f>'Wettkampf 1'!C17</f>
        <v>Börgerwald</v>
      </c>
      <c r="D17" s="190">
        <v>308.60000000000002</v>
      </c>
      <c r="E17" s="191"/>
      <c r="F17" s="68">
        <f t="shared" si="0"/>
        <v>308.60000000000002</v>
      </c>
      <c r="G17" s="69">
        <f t="shared" si="1"/>
        <v>0</v>
      </c>
      <c r="H17" s="69">
        <f t="shared" si="2"/>
        <v>0</v>
      </c>
      <c r="I17" s="69">
        <f t="shared" si="3"/>
        <v>308.60000000000002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6">
        <v>9</v>
      </c>
      <c r="B18" s="66" t="str">
        <f>'Wettkampf 1'!B18</f>
        <v>Sebers, Bernhard</v>
      </c>
      <c r="C18" s="66" t="str">
        <f>'Wettkampf 1'!C18</f>
        <v>Börgerwald</v>
      </c>
      <c r="D18" s="190">
        <v>303.39999999999998</v>
      </c>
      <c r="E18" s="191"/>
      <c r="F18" s="68">
        <f t="shared" si="0"/>
        <v>303.39999999999998</v>
      </c>
      <c r="G18" s="69">
        <f t="shared" si="1"/>
        <v>0</v>
      </c>
      <c r="H18" s="69">
        <f t="shared" si="2"/>
        <v>0</v>
      </c>
      <c r="I18" s="69">
        <f t="shared" si="3"/>
        <v>303.39999999999998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6">
        <v>10</v>
      </c>
      <c r="B19" s="66" t="str">
        <f>'Wettkampf 1'!B19</f>
        <v>Goldsweer, Thomas</v>
      </c>
      <c r="C19" s="66" t="str">
        <f>'Wettkampf 1'!C19</f>
        <v>Börgerwald</v>
      </c>
      <c r="D19" s="190">
        <v>299.5</v>
      </c>
      <c r="E19" s="191"/>
      <c r="F19" s="68">
        <f t="shared" si="0"/>
        <v>299.5</v>
      </c>
      <c r="G19" s="69">
        <f t="shared" si="1"/>
        <v>0</v>
      </c>
      <c r="H19" s="69">
        <f t="shared" si="2"/>
        <v>0</v>
      </c>
      <c r="I19" s="69">
        <f t="shared" si="3"/>
        <v>299.5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190"/>
      <c r="E20" s="191" t="s">
        <v>111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190"/>
      <c r="E21" s="191" t="s">
        <v>111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6">
        <v>13</v>
      </c>
      <c r="B22" s="66" t="str">
        <f>'Wettkampf 1'!B22</f>
        <v>Schiering, Werner</v>
      </c>
      <c r="C22" s="66" t="str">
        <f>'Wettkampf 1'!C22</f>
        <v>Ostenwalde II</v>
      </c>
      <c r="D22" s="190">
        <v>305.7</v>
      </c>
      <c r="E22" s="191"/>
      <c r="F22" s="68">
        <f t="shared" si="0"/>
        <v>305.7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6">
        <v>14</v>
      </c>
      <c r="B23" s="66" t="str">
        <f>'Wettkampf 1'!B23</f>
        <v>Rosen, Thomas</v>
      </c>
      <c r="C23" s="66" t="str">
        <f>'Wettkampf 1'!C23</f>
        <v>Ostenwalde II</v>
      </c>
      <c r="D23" s="190">
        <v>310.89999999999998</v>
      </c>
      <c r="E23" s="191"/>
      <c r="F23" s="68">
        <f t="shared" si="0"/>
        <v>310.89999999999998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6">
        <v>15</v>
      </c>
      <c r="B24" s="66" t="str">
        <f>'Wettkampf 1'!B24</f>
        <v>Niemöller, Heinrich</v>
      </c>
      <c r="C24" s="66" t="str">
        <f>'Wettkampf 1'!C24</f>
        <v>Ostenwalde II</v>
      </c>
      <c r="D24" s="190">
        <v>299.39999999999998</v>
      </c>
      <c r="E24" s="191"/>
      <c r="F24" s="68">
        <f t="shared" si="0"/>
        <v>299.39999999999998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6">
        <v>16</v>
      </c>
      <c r="B25" s="66" t="str">
        <f>'Wettkampf 1'!B25</f>
        <v>Gödeker, Martin</v>
      </c>
      <c r="C25" s="66" t="str">
        <f>'Wettkampf 1'!C25</f>
        <v>Ostenwalde II</v>
      </c>
      <c r="D25" s="190">
        <v>303.2</v>
      </c>
      <c r="E25" s="191"/>
      <c r="F25" s="68">
        <f t="shared" si="0"/>
        <v>303.2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190"/>
      <c r="E26" s="191" t="s">
        <v>111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90"/>
      <c r="E27" s="191" t="s">
        <v>111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6">
        <v>19</v>
      </c>
      <c r="B28" s="66" t="str">
        <f>'Wettkampf 1'!B28</f>
        <v>Schorr, Johannes</v>
      </c>
      <c r="C28" s="66" t="str">
        <f>'Wettkampf 1'!C28</f>
        <v xml:space="preserve">Breddenberg </v>
      </c>
      <c r="D28" s="190">
        <v>305.7</v>
      </c>
      <c r="E28" s="191"/>
      <c r="F28" s="68">
        <f t="shared" si="0"/>
        <v>305.7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6">
        <v>20</v>
      </c>
      <c r="B29" s="66" t="str">
        <f>'Wettkampf 1'!B29</f>
        <v>Plüster, Jahn</v>
      </c>
      <c r="C29" s="66" t="str">
        <f>'Wettkampf 1'!C29</f>
        <v xml:space="preserve">Breddenberg </v>
      </c>
      <c r="D29" s="190">
        <v>288.10000000000002</v>
      </c>
      <c r="E29" s="191"/>
      <c r="F29" s="68">
        <f t="shared" si="0"/>
        <v>288.10000000000002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288.10000000000002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6">
        <v>21</v>
      </c>
      <c r="B30" s="66" t="str">
        <f>'Wettkampf 1'!B30</f>
        <v>Book, Johann</v>
      </c>
      <c r="C30" s="66" t="str">
        <f>'Wettkampf 1'!C30</f>
        <v xml:space="preserve">Breddenberg </v>
      </c>
      <c r="D30" s="190">
        <v>299.3</v>
      </c>
      <c r="E30" s="191"/>
      <c r="F30" s="68">
        <f t="shared" si="0"/>
        <v>299.3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299.3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6">
        <v>22</v>
      </c>
      <c r="B31" s="66" t="str">
        <f>'Wettkampf 1'!B31</f>
        <v>Schütze 22</v>
      </c>
      <c r="C31" s="66" t="str">
        <f>'Wettkampf 1'!C31</f>
        <v xml:space="preserve">Breddenberg </v>
      </c>
      <c r="D31" s="190">
        <v>283</v>
      </c>
      <c r="E31" s="191"/>
      <c r="F31" s="68">
        <f t="shared" si="0"/>
        <v>283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283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6">
        <v>23</v>
      </c>
      <c r="B32" s="66" t="str">
        <f>'Wettkampf 1'!B32</f>
        <v>Schütze 23</v>
      </c>
      <c r="C32" s="66" t="str">
        <f>'Wettkampf 1'!C32</f>
        <v xml:space="preserve">Breddenberg </v>
      </c>
      <c r="D32" s="190"/>
      <c r="E32" s="191" t="s">
        <v>111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6">
        <v>24</v>
      </c>
      <c r="B33" s="66" t="str">
        <f>'Wettkampf 1'!B33</f>
        <v>Schütze 24</v>
      </c>
      <c r="C33" s="66" t="str">
        <f>'Wettkampf 1'!C33</f>
        <v xml:space="preserve">Breddenberg </v>
      </c>
      <c r="D33" s="190"/>
      <c r="E33" s="191" t="s">
        <v>111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90"/>
      <c r="E34" s="191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90"/>
      <c r="E35" s="191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90"/>
      <c r="E36" s="191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90"/>
      <c r="E37" s="191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90"/>
      <c r="E38" s="191" t="s">
        <v>111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90"/>
      <c r="E39" s="191" t="s">
        <v>111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90"/>
      <c r="E40" s="191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90"/>
      <c r="E41" s="191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90"/>
      <c r="E42" s="191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90"/>
      <c r="E43" s="191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90"/>
      <c r="E44" s="191" t="s">
        <v>111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90"/>
      <c r="E45" s="191" t="s">
        <v>111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912.1</v>
      </c>
      <c r="H46" s="69">
        <f>SUM(H10:H45)</f>
        <v>4</v>
      </c>
      <c r="I46" s="69">
        <f>LARGE(I10:I45,1)+LARGE(I10:I45,2)+LARGE(I10:I45,3)</f>
        <v>920.9</v>
      </c>
      <c r="J46" s="69">
        <f>SUM(J10:J45)</f>
        <v>4</v>
      </c>
      <c r="K46" s="69">
        <f>LARGE(K10:K45,1)+LARGE(K10:K45,2)+LARGE(K10:K45,3)</f>
        <v>919.8</v>
      </c>
      <c r="L46" s="69">
        <f>SUM(L10:L45)</f>
        <v>4</v>
      </c>
      <c r="M46" s="69">
        <f>LARGE(M10:M45,1)+LARGE(M10:M45,2)+LARGE(M10:M45,3)</f>
        <v>893.1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7:X7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6640625" style="22" hidden="1" customWidth="1"/>
    <col min="8" max="8" width="2.33203125" style="22" hidden="1" customWidth="1"/>
    <col min="9" max="9" width="8.6640625" style="22" hidden="1" customWidth="1"/>
    <col min="10" max="10" width="2.33203125" style="22" hidden="1" customWidth="1"/>
    <col min="11" max="11" width="8.6640625" style="22" hidden="1" customWidth="1"/>
    <col min="12" max="12" width="2.33203125" style="22" hidden="1" customWidth="1"/>
    <col min="13" max="13" width="8.6640625" style="22" hidden="1" customWidth="1"/>
    <col min="14" max="14" width="2.33203125" style="22" hidden="1" customWidth="1"/>
    <col min="15" max="15" width="8.6640625" style="22" hidden="1" customWidth="1"/>
    <col min="16" max="16" width="2.33203125" style="22" hidden="1" customWidth="1"/>
    <col min="17" max="17" width="8.664062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33203125" style="22" customWidth="1"/>
    <col min="22" max="22" width="5.5546875" style="22" customWidth="1"/>
    <col min="23" max="26" width="22.332031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33203125" style="120" customWidth="1"/>
    <col min="31" max="31" width="19.3320312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6" t="str">
        <f>Übersicht!K1</f>
        <v>2023/2024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7"/>
      <c r="V1" s="127"/>
      <c r="W1" s="127"/>
      <c r="X1" s="137" t="s">
        <v>46</v>
      </c>
      <c r="Y1" s="186"/>
      <c r="Z1" s="186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Esterwegen II</v>
      </c>
      <c r="C2" s="134"/>
      <c r="D2" s="186" t="s">
        <v>62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7"/>
      <c r="V2" s="127"/>
      <c r="W2" s="127"/>
      <c r="X2" s="137" t="s">
        <v>31</v>
      </c>
      <c r="Y2" s="187"/>
      <c r="Z2" s="186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Börgerwald</v>
      </c>
      <c r="C3" s="128"/>
      <c r="D3" s="186" t="str">
        <f>Übersicht!M1</f>
        <v>1. Kreisklasse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Ostenwalde II</v>
      </c>
      <c r="C4" s="128"/>
      <c r="D4" s="186" t="str">
        <f>Übersicht!P1</f>
        <v>Altersgruppe</v>
      </c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 xml:space="preserve">Breddenberg 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8"/>
      <c r="Z5" s="189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Verein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8"/>
      <c r="Z6" s="189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88"/>
      <c r="Z7" s="18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83" t="s">
        <v>32</v>
      </c>
      <c r="X9" s="184"/>
      <c r="Y9" s="184"/>
      <c r="Z9" s="185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Kassens, Heinz</v>
      </c>
      <c r="C10" s="135" t="str">
        <f>'Wettkampf 1'!C10</f>
        <v>Esterwegen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Klumpe, Christian</v>
      </c>
      <c r="C11" s="135" t="str">
        <f>'Wettkampf 1'!C11</f>
        <v>Esterwegen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Janzen, Heinz</v>
      </c>
      <c r="C12" s="135" t="str">
        <f>'Wettkampf 1'!C12</f>
        <v>Esterwegen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Lüken, Christian</v>
      </c>
      <c r="C13" s="135" t="str">
        <f>'Wettkampf 1'!C13</f>
        <v>Esterwegen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Esterwegen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Esterwegen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Antons, Reinhard</v>
      </c>
      <c r="C16" s="135" t="str">
        <f>'Wettkampf 1'!C16</f>
        <v>Börgerwald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Papen, Gerhard</v>
      </c>
      <c r="C17" s="135" t="str">
        <f>'Wettkampf 1'!C17</f>
        <v>Börgerwald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Sebers, Bernhard</v>
      </c>
      <c r="C18" s="135" t="str">
        <f>'Wettkampf 1'!C18</f>
        <v>Börgerwald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Goldsweer, Thomas</v>
      </c>
      <c r="C19" s="135" t="str">
        <f>'Wettkampf 1'!C19</f>
        <v>Börgerwald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Börgerwald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Börgerwald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Schiering, Werner</v>
      </c>
      <c r="C22" s="135" t="str">
        <f>'Wettkampf 1'!C22</f>
        <v>Ostenwalde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Rosen, Thomas</v>
      </c>
      <c r="C23" s="135" t="str">
        <f>'Wettkampf 1'!C23</f>
        <v>Ostenwalde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Niemöller, Heinrich</v>
      </c>
      <c r="C24" s="135" t="str">
        <f>'Wettkampf 1'!C24</f>
        <v>Ostenwalde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Gödeker, Martin</v>
      </c>
      <c r="C25" s="135" t="str">
        <f>'Wettkampf 1'!C25</f>
        <v>Ostenwalde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Ostenwalde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Ostenwalde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Schorr, Johannes</v>
      </c>
      <c r="C28" s="135" t="str">
        <f>'Wettkampf 1'!C28</f>
        <v xml:space="preserve">Breddenberg 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Plüster, Jahn</v>
      </c>
      <c r="C29" s="135" t="str">
        <f>'Wettkampf 1'!C29</f>
        <v xml:space="preserve">Breddenberg 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Book, Johann</v>
      </c>
      <c r="C30" s="135" t="str">
        <f>'Wettkampf 1'!C30</f>
        <v xml:space="preserve">Breddenberg 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 xml:space="preserve">Breddenberg 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 xml:space="preserve">Breddenberg 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 xml:space="preserve">Breddenberg 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Verein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Verein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Verein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Verein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6640625" style="22" hidden="1" customWidth="1"/>
    <col min="8" max="8" width="2.33203125" style="22" hidden="1" customWidth="1"/>
    <col min="9" max="9" width="8.6640625" style="22" hidden="1" customWidth="1"/>
    <col min="10" max="10" width="2.33203125" style="22" hidden="1" customWidth="1"/>
    <col min="11" max="11" width="8.6640625" style="22" hidden="1" customWidth="1"/>
    <col min="12" max="12" width="2.33203125" style="22" hidden="1" customWidth="1"/>
    <col min="13" max="13" width="8.6640625" style="22" hidden="1" customWidth="1"/>
    <col min="14" max="14" width="2.33203125" style="22" hidden="1" customWidth="1"/>
    <col min="15" max="15" width="8.6640625" style="22" hidden="1" customWidth="1"/>
    <col min="16" max="16" width="2.33203125" style="22" hidden="1" customWidth="1"/>
    <col min="17" max="17" width="8.664062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33203125" style="22" customWidth="1"/>
    <col min="22" max="22" width="5.5546875" style="22" customWidth="1"/>
    <col min="23" max="26" width="22.332031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33203125" style="120" customWidth="1"/>
    <col min="31" max="31" width="19.3320312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6" t="str">
        <f>Übersicht!K1</f>
        <v>2023/2024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7"/>
      <c r="V1" s="127"/>
      <c r="W1" s="127"/>
      <c r="X1" s="137" t="s">
        <v>46</v>
      </c>
      <c r="Y1" s="186"/>
      <c r="Z1" s="186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6" t="s">
        <v>62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7"/>
      <c r="V2" s="127"/>
      <c r="W2" s="127"/>
      <c r="X2" s="137" t="s">
        <v>31</v>
      </c>
      <c r="Y2" s="187"/>
      <c r="Z2" s="186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8"/>
      <c r="Z5" s="189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8"/>
      <c r="Z6" s="189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88"/>
      <c r="Z7" s="18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83" t="s">
        <v>32</v>
      </c>
      <c r="X9" s="184"/>
      <c r="Y9" s="184"/>
      <c r="Z9" s="185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664062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92" t="s">
        <v>105</v>
      </c>
      <c r="B2" s="95" t="str">
        <f>VLOOKUP(A2,'Wettkampf 1'!$B$10:$C$45,2,FALSE)</f>
        <v>Ostenwalde II</v>
      </c>
      <c r="C2" s="9">
        <f>VLOOKUP(A2,'Wettkampf 1'!$B$10:$D$45,3,FALSE)</f>
        <v>306.2</v>
      </c>
      <c r="D2" s="9">
        <f>VLOOKUP($A2,'2'!$B$10:$D$45,3,FALSE)</f>
        <v>306.8</v>
      </c>
      <c r="E2" s="9">
        <f>VLOOKUP($A2,'3'!$B$10:$D$45,3,FALSE)</f>
        <v>309.8</v>
      </c>
      <c r="F2" s="9">
        <f>VLOOKUP($A2,'4'!$B$10:$D$45,3,FALSE)</f>
        <v>313</v>
      </c>
      <c r="G2" s="9">
        <f>VLOOKUP($A2,'5'!$B$10:$D$45,3,FALSE)</f>
        <v>306.39999999999998</v>
      </c>
      <c r="H2" s="9">
        <f>VLOOKUP($A2,'6'!$B$10:$D$45,3,FALSE)</f>
        <v>306</v>
      </c>
      <c r="I2" s="9">
        <f>IF(J2 &gt; 0,K2/J2,0)</f>
        <v>308.0333333333333</v>
      </c>
      <c r="J2" s="9">
        <f>VLOOKUP(A2,Formelhilfe!$A$9:$H$44,8,FALSE)</f>
        <v>6</v>
      </c>
      <c r="K2" s="10">
        <f>SUM(C2:H2)</f>
        <v>1848.1999999999998</v>
      </c>
      <c r="L2" s="9">
        <f>VLOOKUP($A2,'7'!$B$10:$D$45,3,FALSE)</f>
        <v>303</v>
      </c>
      <c r="M2" s="9">
        <f>VLOOKUP($A2,'8'!$B$10:$D$45,3,FALSE)</f>
        <v>309.3</v>
      </c>
      <c r="N2" s="9">
        <f>VLOOKUP($A2,'9'!$B$10:$D$45,3,FALSE)</f>
        <v>302.3</v>
      </c>
      <c r="O2" s="9">
        <f>VLOOKUP($A2,'10'!$B$10:$D$45,3,FALSE)</f>
        <v>300.2</v>
      </c>
      <c r="P2" s="9">
        <f>VLOOKUP($A2,'11'!$B$10:$D$45,3,FALSE)</f>
        <v>304.10000000000002</v>
      </c>
      <c r="Q2" s="9">
        <f>VLOOKUP($A2,'12'!$B$10:$D$45,3,FALSE)</f>
        <v>310.89999999999998</v>
      </c>
      <c r="R2" s="10">
        <f>IF(S2 &gt;0,T2/S2,0)</f>
        <v>304.9666666666667</v>
      </c>
      <c r="S2" s="9">
        <f>VLOOKUP(A2,Formelhilfe!$A$9:$O$44,15,FALSE)</f>
        <v>6</v>
      </c>
      <c r="T2" s="10">
        <f>SUM(L2:Q2)</f>
        <v>1829.8000000000002</v>
      </c>
      <c r="U2" s="10">
        <f>IF(V2&gt;0,W2/V2,0)</f>
        <v>306.5</v>
      </c>
      <c r="V2" s="9">
        <f>VLOOKUP(A2,Formelhilfe!$A$9:$P$44,16,FALSE)</f>
        <v>12</v>
      </c>
      <c r="W2" s="11">
        <f>SUM(C2:H2,L2:Q2)</f>
        <v>3678</v>
      </c>
    </row>
    <row r="3" spans="1:23" ht="20.25" customHeight="1" x14ac:dyDescent="0.4">
      <c r="A3" s="192" t="s">
        <v>99</v>
      </c>
      <c r="B3" s="95" t="str">
        <f>VLOOKUP(A3,'Wettkampf 1'!$B$10:$C$45,2,FALSE)</f>
        <v>Esterwegen II</v>
      </c>
      <c r="C3" s="9">
        <f>VLOOKUP(A3,'Wettkampf 1'!$B$10:$D$45,3,FALSE)</f>
        <v>303</v>
      </c>
      <c r="D3" s="9">
        <f>VLOOKUP($A3,'2'!$B$10:$D$45,3,FALSE)</f>
        <v>305.10000000000002</v>
      </c>
      <c r="E3" s="9">
        <f>VLOOKUP($A3,'3'!$B$10:$D$45,3,FALSE)</f>
        <v>310</v>
      </c>
      <c r="F3" s="9">
        <f>VLOOKUP($A3,'4'!$B$10:$D$45,3,FALSE)</f>
        <v>306.39999999999998</v>
      </c>
      <c r="G3" s="9">
        <f>VLOOKUP($A3,'5'!$B$10:$D$45,3,FALSE)</f>
        <v>304.39999999999998</v>
      </c>
      <c r="H3" s="9">
        <f>VLOOKUP($A3,'6'!$B$10:$D$45,3,FALSE)</f>
        <v>305.39999999999998</v>
      </c>
      <c r="I3" s="9">
        <f>IF(J3 &gt; 0,K3/J3,0)</f>
        <v>305.7166666666667</v>
      </c>
      <c r="J3" s="9">
        <f>VLOOKUP(A3,Formelhilfe!$A$9:$H$44,8,FALSE)</f>
        <v>6</v>
      </c>
      <c r="K3" s="10">
        <f>SUM(C3:H3)</f>
        <v>1834.3000000000002</v>
      </c>
      <c r="L3" s="9">
        <f>VLOOKUP($A3,'7'!$B$10:$D$45,3,FALSE)</f>
        <v>299.2</v>
      </c>
      <c r="M3" s="9">
        <f>VLOOKUP($A3,'8'!$B$10:$D$45,3,FALSE)</f>
        <v>306.3</v>
      </c>
      <c r="N3" s="9">
        <f>VLOOKUP($A3,'9'!$B$10:$D$45,3,FALSE)</f>
        <v>307.10000000000002</v>
      </c>
      <c r="O3" s="9">
        <f>VLOOKUP($A3,'10'!$B$10:$D$45,3,FALSE)</f>
        <v>308.7</v>
      </c>
      <c r="P3" s="9">
        <f>VLOOKUP($A3,'11'!$B$10:$D$45,3,FALSE)</f>
        <v>307.39999999999998</v>
      </c>
      <c r="Q3" s="9">
        <f>VLOOKUP($A3,'12'!$B$10:$D$45,3,FALSE)</f>
        <v>308.89999999999998</v>
      </c>
      <c r="R3" s="10">
        <f>IF(S3 &gt;0,T3/S3,0)</f>
        <v>306.26666666666665</v>
      </c>
      <c r="S3" s="9">
        <f>VLOOKUP(A3,Formelhilfe!$A$9:$O$44,15,FALSE)</f>
        <v>6</v>
      </c>
      <c r="T3" s="10">
        <f>SUM(L3:Q3)</f>
        <v>1837.6</v>
      </c>
      <c r="U3" s="10">
        <f>IF(V3&gt;0,W3/V3,0)</f>
        <v>305.99166666666667</v>
      </c>
      <c r="V3" s="9">
        <f>VLOOKUP(A3,Formelhilfe!$A$9:$P$44,16,FALSE)</f>
        <v>12</v>
      </c>
      <c r="W3" s="11">
        <f>SUM(C3:H3,L3:Q3)</f>
        <v>3671.9</v>
      </c>
    </row>
    <row r="4" spans="1:23" ht="20.25" customHeight="1" x14ac:dyDescent="0.4">
      <c r="A4" s="192" t="s">
        <v>100</v>
      </c>
      <c r="B4" s="95" t="str">
        <f>VLOOKUP(A4,'Wettkampf 1'!$B$10:$C$45,2,FALSE)</f>
        <v>Börgerwald</v>
      </c>
      <c r="C4" s="9">
        <f>VLOOKUP(A4,'Wettkampf 1'!$B$10:$D$45,3,FALSE)</f>
        <v>304.3</v>
      </c>
      <c r="D4" s="9">
        <f>VLOOKUP($A4,'2'!$B$10:$D$45,3,FALSE)</f>
        <v>307.7</v>
      </c>
      <c r="E4" s="9">
        <f>VLOOKUP($A4,'3'!$B$10:$D$45,3,FALSE)</f>
        <v>307.2</v>
      </c>
      <c r="F4" s="9">
        <f>VLOOKUP($A4,'4'!$B$10:$D$45,3,FALSE)</f>
        <v>305.7</v>
      </c>
      <c r="G4" s="9">
        <f>VLOOKUP($A4,'5'!$B$10:$D$45,3,FALSE)</f>
        <v>308.3</v>
      </c>
      <c r="H4" s="9">
        <f>VLOOKUP($A4,'6'!$B$10:$D$45,3,FALSE)</f>
        <v>308.89999999999998</v>
      </c>
      <c r="I4" s="9">
        <f>IF(J4 &gt; 0,K4/J4,0)</f>
        <v>307.01666666666665</v>
      </c>
      <c r="J4" s="9">
        <f>VLOOKUP(A4,Formelhilfe!$A$9:$H$44,8,FALSE)</f>
        <v>6</v>
      </c>
      <c r="K4" s="10">
        <f>SUM(C4:H4)</f>
        <v>1842.1</v>
      </c>
      <c r="L4" s="9">
        <f>VLOOKUP($A4,'7'!$B$10:$D$45,3,FALSE)</f>
        <v>306</v>
      </c>
      <c r="M4" s="9">
        <f>VLOOKUP($A4,'8'!$B$10:$D$45,3,FALSE)</f>
        <v>304.60000000000002</v>
      </c>
      <c r="N4" s="9">
        <f>VLOOKUP($A4,'9'!$B$10:$D$45,3,FALSE)</f>
        <v>304.39999999999998</v>
      </c>
      <c r="O4" s="9">
        <f>VLOOKUP($A4,'10'!$B$10:$D$45,3,FALSE)</f>
        <v>300.8</v>
      </c>
      <c r="P4" s="9">
        <f>VLOOKUP($A4,'11'!$B$10:$D$45,3,FALSE)</f>
        <v>298.60000000000002</v>
      </c>
      <c r="Q4" s="9">
        <f>VLOOKUP($A4,'12'!$B$10:$D$45,3,FALSE)</f>
        <v>308.89999999999998</v>
      </c>
      <c r="R4" s="10">
        <f>IF(S4 &gt;0,T4/S4,0)</f>
        <v>303.88333333333338</v>
      </c>
      <c r="S4" s="9">
        <f>VLOOKUP(A4,Formelhilfe!$A$9:$O$44,15,FALSE)</f>
        <v>6</v>
      </c>
      <c r="T4" s="10">
        <f>SUM(L4:Q4)</f>
        <v>1823.3000000000002</v>
      </c>
      <c r="U4" s="10">
        <f>IF(V4&gt;0,W4/V4,0)</f>
        <v>305.45</v>
      </c>
      <c r="V4" s="9">
        <f>VLOOKUP(A4,Formelhilfe!$A$9:$P$44,16,FALSE)</f>
        <v>12</v>
      </c>
      <c r="W4" s="11">
        <f>SUM(C4:H4,L4:Q4)</f>
        <v>3665.4</v>
      </c>
    </row>
    <row r="5" spans="1:23" ht="20.25" customHeight="1" x14ac:dyDescent="0.4">
      <c r="A5" s="192" t="s">
        <v>96</v>
      </c>
      <c r="B5" s="95" t="str">
        <f>VLOOKUP(A5,'Wettkampf 1'!$B$10:$C$45,2,FALSE)</f>
        <v>Esterwegen II</v>
      </c>
      <c r="C5" s="9">
        <f>VLOOKUP(A5,'Wettkampf 1'!$B$10:$D$45,3,FALSE)</f>
        <v>304.89999999999998</v>
      </c>
      <c r="D5" s="9">
        <f>VLOOKUP($A5,'2'!$B$10:$D$45,3,FALSE)</f>
        <v>304.3</v>
      </c>
      <c r="E5" s="9">
        <f>VLOOKUP($A5,'3'!$B$10:$D$45,3,FALSE)</f>
        <v>298.39999999999998</v>
      </c>
      <c r="F5" s="9">
        <f>VLOOKUP($A5,'4'!$B$10:$D$45,3,FALSE)</f>
        <v>308.3</v>
      </c>
      <c r="G5" s="9">
        <f>VLOOKUP($A5,'5'!$B$10:$D$45,3,FALSE)</f>
        <v>296.2</v>
      </c>
      <c r="H5" s="9">
        <f>VLOOKUP($A5,'6'!$B$10:$D$45,3,FALSE)</f>
        <v>301.5</v>
      </c>
      <c r="I5" s="9">
        <f>IF(J5 &gt; 0,K5/J5,0)</f>
        <v>302.26666666666671</v>
      </c>
      <c r="J5" s="9">
        <f>VLOOKUP(A5,Formelhilfe!$A$9:$H$44,8,FALSE)</f>
        <v>6</v>
      </c>
      <c r="K5" s="10">
        <f>SUM(C5:H5)</f>
        <v>1813.6000000000001</v>
      </c>
      <c r="L5" s="9">
        <f>VLOOKUP($A5,'7'!$B$10:$D$45,3,FALSE)</f>
        <v>305.39999999999998</v>
      </c>
      <c r="M5" s="9">
        <f>VLOOKUP($A5,'8'!$B$10:$D$45,3,FALSE)</f>
        <v>310.5</v>
      </c>
      <c r="N5" s="9">
        <f>VLOOKUP($A5,'9'!$B$10:$D$45,3,FALSE)</f>
        <v>295.39999999999998</v>
      </c>
      <c r="O5" s="9">
        <f>VLOOKUP($A5,'10'!$B$10:$D$45,3,FALSE)</f>
        <v>309.10000000000002</v>
      </c>
      <c r="P5" s="9">
        <f>VLOOKUP($A5,'11'!$B$10:$D$45,3,FALSE)</f>
        <v>303.7</v>
      </c>
      <c r="Q5" s="9">
        <f>VLOOKUP($A5,'12'!$B$10:$D$45,3,FALSE)</f>
        <v>304.8</v>
      </c>
      <c r="R5" s="10">
        <f>IF(S5 &gt;0,T5/S5,0)</f>
        <v>304.81666666666666</v>
      </c>
      <c r="S5" s="9">
        <f>VLOOKUP(A5,Formelhilfe!$A$9:$O$44,15,FALSE)</f>
        <v>6</v>
      </c>
      <c r="T5" s="10">
        <f>SUM(L5:Q5)</f>
        <v>1828.9</v>
      </c>
      <c r="U5" s="10">
        <f>IF(V5&gt;0,W5/V5,0)</f>
        <v>303.54166666666669</v>
      </c>
      <c r="V5" s="9">
        <f>VLOOKUP(A5,Formelhilfe!$A$9:$P$44,16,FALSE)</f>
        <v>12</v>
      </c>
      <c r="W5" s="11">
        <f>SUM(C5:H5,L5:Q5)</f>
        <v>3642.5</v>
      </c>
    </row>
    <row r="6" spans="1:23" ht="20.25" customHeight="1" x14ac:dyDescent="0.4">
      <c r="A6" s="192" t="s">
        <v>101</v>
      </c>
      <c r="B6" s="95" t="str">
        <f>VLOOKUP(A6,'Wettkampf 1'!$B$10:$C$45,2,FALSE)</f>
        <v>Börgerwald</v>
      </c>
      <c r="C6" s="9">
        <f>VLOOKUP(A6,'Wettkampf 1'!$B$10:$D$45,3,FALSE)</f>
        <v>302.89999999999998</v>
      </c>
      <c r="D6" s="9">
        <f>VLOOKUP($A6,'2'!$B$10:$D$45,3,FALSE)</f>
        <v>302.7</v>
      </c>
      <c r="E6" s="9">
        <f>VLOOKUP($A6,'3'!$B$10:$D$45,3,FALSE)</f>
        <v>301.10000000000002</v>
      </c>
      <c r="F6" s="9">
        <f>VLOOKUP($A6,'4'!$B$10:$D$45,3,FALSE)</f>
        <v>306.39999999999998</v>
      </c>
      <c r="G6" s="9">
        <f>VLOOKUP($A6,'5'!$B$10:$D$45,3,FALSE)</f>
        <v>302.8</v>
      </c>
      <c r="H6" s="9">
        <f>VLOOKUP($A6,'6'!$B$10:$D$45,3,FALSE)</f>
        <v>304.60000000000002</v>
      </c>
      <c r="I6" s="9">
        <f>IF(J6 &gt; 0,K6/J6,0)</f>
        <v>303.41666666666669</v>
      </c>
      <c r="J6" s="9">
        <f>VLOOKUP(A6,Formelhilfe!$A$9:$H$44,8,FALSE)</f>
        <v>6</v>
      </c>
      <c r="K6" s="10">
        <f>SUM(C6:H6)</f>
        <v>1820.5</v>
      </c>
      <c r="L6" s="9">
        <f>VLOOKUP($A6,'7'!$B$10:$D$45,3,FALSE)</f>
        <v>292.8</v>
      </c>
      <c r="M6" s="9">
        <f>VLOOKUP($A6,'8'!$B$10:$D$45,3,FALSE)</f>
        <v>306.39999999999998</v>
      </c>
      <c r="N6" s="9">
        <f>VLOOKUP($A6,'9'!$B$10:$D$45,3,FALSE)</f>
        <v>302.2</v>
      </c>
      <c r="O6" s="9">
        <f>VLOOKUP($A6,'10'!$B$10:$D$45,3,FALSE)</f>
        <v>303</v>
      </c>
      <c r="P6" s="9">
        <f>VLOOKUP($A6,'11'!$B$10:$D$45,3,FALSE)</f>
        <v>303.2</v>
      </c>
      <c r="Q6" s="9">
        <f>VLOOKUP($A6,'12'!$B$10:$D$45,3,FALSE)</f>
        <v>308.60000000000002</v>
      </c>
      <c r="R6" s="10">
        <f>IF(S6 &gt;0,T6/S6,0)</f>
        <v>302.70000000000005</v>
      </c>
      <c r="S6" s="9">
        <f>VLOOKUP(A6,Formelhilfe!$A$9:$O$44,15,FALSE)</f>
        <v>6</v>
      </c>
      <c r="T6" s="10">
        <f>SUM(L6:Q6)</f>
        <v>1816.2000000000003</v>
      </c>
      <c r="U6" s="10">
        <f>IF(V6&gt;0,W6/V6,0)</f>
        <v>303.05833333333334</v>
      </c>
      <c r="V6" s="9">
        <f>VLOOKUP(A6,Formelhilfe!$A$9:$P$44,16,FALSE)</f>
        <v>12</v>
      </c>
      <c r="W6" s="11">
        <f>SUM(C6:H6,L6:Q6)</f>
        <v>3636.7</v>
      </c>
    </row>
    <row r="7" spans="1:23" ht="20.25" customHeight="1" x14ac:dyDescent="0.4">
      <c r="A7" s="192" t="s">
        <v>108</v>
      </c>
      <c r="B7" s="95" t="str">
        <f>VLOOKUP(A7,'Wettkampf 1'!$B$10:$C$45,2,FALSE)</f>
        <v xml:space="preserve">Breddenberg </v>
      </c>
      <c r="C7" s="9">
        <f>VLOOKUP(A7,'Wettkampf 1'!$B$10:$D$45,3,FALSE)</f>
        <v>302.10000000000002</v>
      </c>
      <c r="D7" s="9">
        <f>VLOOKUP($A7,'2'!$B$10:$D$45,3,FALSE)</f>
        <v>294.7</v>
      </c>
      <c r="E7" s="9">
        <f>VLOOKUP($A7,'3'!$B$10:$D$45,3,FALSE)</f>
        <v>300.2</v>
      </c>
      <c r="F7" s="9">
        <f>VLOOKUP($A7,'4'!$B$10:$D$45,3,FALSE)</f>
        <v>302.60000000000002</v>
      </c>
      <c r="G7" s="9">
        <f>VLOOKUP($A7,'5'!$B$10:$D$45,3,FALSE)</f>
        <v>299.39999999999998</v>
      </c>
      <c r="H7" s="9">
        <f>VLOOKUP($A7,'6'!$B$10:$D$45,3,FALSE)</f>
        <v>302.2</v>
      </c>
      <c r="I7" s="9">
        <f>IF(J7 &gt; 0,K7/J7,0)</f>
        <v>300.2</v>
      </c>
      <c r="J7" s="9">
        <f>VLOOKUP(A7,Formelhilfe!$A$9:$H$44,8,FALSE)</f>
        <v>6</v>
      </c>
      <c r="K7" s="10">
        <f>SUM(C7:H7)</f>
        <v>1801.2</v>
      </c>
      <c r="L7" s="9">
        <f>VLOOKUP($A7,'7'!$B$10:$D$45,3,FALSE)</f>
        <v>301.2</v>
      </c>
      <c r="M7" s="9">
        <f>VLOOKUP($A7,'8'!$B$10:$D$45,3,FALSE)</f>
        <v>307.89999999999998</v>
      </c>
      <c r="N7" s="9">
        <f>VLOOKUP($A7,'9'!$B$10:$D$45,3,FALSE)</f>
        <v>307.5</v>
      </c>
      <c r="O7" s="9">
        <f>VLOOKUP($A7,'10'!$B$10:$D$45,3,FALSE)</f>
        <v>307.3</v>
      </c>
      <c r="P7" s="9">
        <f>VLOOKUP($A7,'11'!$B$10:$D$45,3,FALSE)</f>
        <v>305.60000000000002</v>
      </c>
      <c r="Q7" s="9">
        <f>VLOOKUP($A7,'12'!$B$10:$D$45,3,FALSE)</f>
        <v>305.7</v>
      </c>
      <c r="R7" s="10">
        <f>IF(S7 &gt;0,T7/S7,0)</f>
        <v>305.86666666666667</v>
      </c>
      <c r="S7" s="9">
        <f>VLOOKUP(A7,Formelhilfe!$A$9:$O$44,15,FALSE)</f>
        <v>6</v>
      </c>
      <c r="T7" s="10">
        <f>SUM(L7:Q7)</f>
        <v>1835.2</v>
      </c>
      <c r="U7" s="10">
        <f>IF(V7&gt;0,W7/V7,0)</f>
        <v>303.03333333333336</v>
      </c>
      <c r="V7" s="9">
        <f>VLOOKUP(A7,Formelhilfe!$A$9:$P$44,16,FALSE)</f>
        <v>12</v>
      </c>
      <c r="W7" s="11">
        <f>SUM(C7:H7,L7:Q7)</f>
        <v>3636.4</v>
      </c>
    </row>
    <row r="8" spans="1:23" ht="20.25" customHeight="1" x14ac:dyDescent="0.4">
      <c r="A8" s="192" t="s">
        <v>104</v>
      </c>
      <c r="B8" s="95" t="str">
        <f>VLOOKUP(A8,'Wettkampf 1'!$B$10:$C$45,2,FALSE)</f>
        <v>Ostenwalde II</v>
      </c>
      <c r="C8" s="9">
        <f>VLOOKUP(A8,'Wettkampf 1'!$B$10:$D$45,3,FALSE)</f>
        <v>309.3</v>
      </c>
      <c r="D8" s="9">
        <f>VLOOKUP($A8,'2'!$B$10:$D$45,3,FALSE)</f>
        <v>298.39999999999998</v>
      </c>
      <c r="E8" s="9">
        <f>VLOOKUP($A8,'3'!$B$10:$D$45,3,FALSE)</f>
        <v>297.89999999999998</v>
      </c>
      <c r="F8" s="9">
        <f>VLOOKUP($A8,'4'!$B$10:$D$45,3,FALSE)</f>
        <v>301.8</v>
      </c>
      <c r="G8" s="9">
        <f>VLOOKUP($A8,'5'!$B$10:$D$45,3,FALSE)</f>
        <v>298.5</v>
      </c>
      <c r="H8" s="9">
        <f>VLOOKUP($A8,'6'!$B$10:$D$45,3,FALSE)</f>
        <v>297.5</v>
      </c>
      <c r="I8" s="9">
        <f>IF(J8 &gt; 0,K8/J8,0)</f>
        <v>300.56666666666666</v>
      </c>
      <c r="J8" s="9">
        <f>VLOOKUP(A8,Formelhilfe!$A$9:$H$44,8,FALSE)</f>
        <v>6</v>
      </c>
      <c r="K8" s="10">
        <f>SUM(C8:H8)</f>
        <v>1803.4</v>
      </c>
      <c r="L8" s="9">
        <f>VLOOKUP($A8,'7'!$B$10:$D$45,3,FALSE)</f>
        <v>300.89999999999998</v>
      </c>
      <c r="M8" s="9">
        <f>VLOOKUP($A8,'8'!$B$10:$D$45,3,FALSE)</f>
        <v>302.10000000000002</v>
      </c>
      <c r="N8" s="9">
        <f>VLOOKUP($A8,'9'!$B$10:$D$45,3,FALSE)</f>
        <v>302.89999999999998</v>
      </c>
      <c r="O8" s="9">
        <f>VLOOKUP($A8,'10'!$B$10:$D$45,3,FALSE)</f>
        <v>308.10000000000002</v>
      </c>
      <c r="P8" s="9">
        <f>VLOOKUP($A8,'11'!$B$10:$D$45,3,FALSE)</f>
        <v>296</v>
      </c>
      <c r="Q8" s="9">
        <f>VLOOKUP($A8,'12'!$B$10:$D$45,3,FALSE)</f>
        <v>305.7</v>
      </c>
      <c r="R8" s="10">
        <f>IF(S8 &gt;0,T8/S8,0)</f>
        <v>302.61666666666667</v>
      </c>
      <c r="S8" s="9">
        <f>VLOOKUP(A8,Formelhilfe!$A$9:$O$44,15,FALSE)</f>
        <v>6</v>
      </c>
      <c r="T8" s="10">
        <f>SUM(L8:Q8)</f>
        <v>1815.7</v>
      </c>
      <c r="U8" s="10">
        <f>IF(V8&gt;0,W8/V8,0)</f>
        <v>301.59166666666664</v>
      </c>
      <c r="V8" s="9">
        <f>VLOOKUP(A8,Formelhilfe!$A$9:$P$44,16,FALSE)</f>
        <v>12</v>
      </c>
      <c r="W8" s="11">
        <f>SUM(C8:H8,L8:Q8)</f>
        <v>3619.1</v>
      </c>
    </row>
    <row r="9" spans="1:23" ht="20.25" customHeight="1" x14ac:dyDescent="0.4">
      <c r="A9" s="192" t="s">
        <v>97</v>
      </c>
      <c r="B9" s="95" t="str">
        <f>VLOOKUP(A9,'Wettkampf 1'!$B$10:$C$45,2,FALSE)</f>
        <v>Esterwegen II</v>
      </c>
      <c r="C9" s="9">
        <f>VLOOKUP(A9,'Wettkampf 1'!$B$10:$D$45,3,FALSE)</f>
        <v>301.5</v>
      </c>
      <c r="D9" s="9">
        <f>VLOOKUP($A9,'2'!$B$10:$D$45,3,FALSE)</f>
        <v>303</v>
      </c>
      <c r="E9" s="9">
        <f>VLOOKUP($A9,'3'!$B$10:$D$45,3,FALSE)</f>
        <v>305.89999999999998</v>
      </c>
      <c r="F9" s="9">
        <f>VLOOKUP($A9,'4'!$B$10:$D$45,3,FALSE)</f>
        <v>301.8</v>
      </c>
      <c r="G9" s="9">
        <f>VLOOKUP($A9,'5'!$B$10:$D$45,3,FALSE)</f>
        <v>296.39999999999998</v>
      </c>
      <c r="H9" s="9">
        <f>VLOOKUP($A9,'6'!$B$10:$D$45,3,FALSE)</f>
        <v>295.10000000000002</v>
      </c>
      <c r="I9" s="9">
        <f>IF(J9 &gt; 0,K9/J9,0)</f>
        <v>300.61666666666662</v>
      </c>
      <c r="J9" s="9">
        <f>VLOOKUP(A9,Formelhilfe!$A$9:$H$44,8,FALSE)</f>
        <v>6</v>
      </c>
      <c r="K9" s="10">
        <f>SUM(C9:H9)</f>
        <v>1803.6999999999998</v>
      </c>
      <c r="L9" s="9">
        <f>VLOOKUP($A9,'7'!$B$10:$D$45,3,FALSE)</f>
        <v>304.7</v>
      </c>
      <c r="M9" s="9">
        <f>VLOOKUP($A9,'8'!$B$10:$D$45,3,FALSE)</f>
        <v>301.2</v>
      </c>
      <c r="N9" s="9">
        <f>VLOOKUP($A9,'9'!$B$10:$D$45,3,FALSE)</f>
        <v>302.2</v>
      </c>
      <c r="O9" s="9">
        <f>VLOOKUP($A9,'10'!$B$10:$D$45,3,FALSE)</f>
        <v>303.3</v>
      </c>
      <c r="P9" s="9">
        <f>VLOOKUP($A9,'11'!$B$10:$D$45,3,FALSE)</f>
        <v>305.5</v>
      </c>
      <c r="Q9" s="9">
        <f>VLOOKUP($A9,'12'!$B$10:$D$45,3,FALSE)</f>
        <v>298.39999999999998</v>
      </c>
      <c r="R9" s="10">
        <f>IF(S9 &gt;0,T9/S9,0)</f>
        <v>302.54999999999995</v>
      </c>
      <c r="S9" s="9">
        <f>VLOOKUP(A9,Formelhilfe!$A$9:$O$44,15,FALSE)</f>
        <v>6</v>
      </c>
      <c r="T9" s="10">
        <f>SUM(L9:Q9)</f>
        <v>1815.2999999999997</v>
      </c>
      <c r="U9" s="10">
        <f>IF(V9&gt;0,W9/V9,0)</f>
        <v>301.58333333333331</v>
      </c>
      <c r="V9" s="9">
        <f>VLOOKUP(A9,Formelhilfe!$A$9:$P$44,16,FALSE)</f>
        <v>12</v>
      </c>
      <c r="W9" s="11">
        <f>SUM(C9:H9,L9:Q9)</f>
        <v>3618.9999999999995</v>
      </c>
    </row>
    <row r="10" spans="1:23" ht="20.25" customHeight="1" x14ac:dyDescent="0.4">
      <c r="A10" s="192" t="s">
        <v>110</v>
      </c>
      <c r="B10" s="95" t="str">
        <f>VLOOKUP(A10,'Wettkampf 1'!$B$10:$C$45,2,FALSE)</f>
        <v xml:space="preserve">Breddenberg </v>
      </c>
      <c r="C10" s="9">
        <f>VLOOKUP(A10,'Wettkampf 1'!$B$10:$D$45,3,FALSE)</f>
        <v>297.39999999999998</v>
      </c>
      <c r="D10" s="9">
        <f>VLOOKUP($A10,'2'!$B$10:$D$45,3,FALSE)</f>
        <v>303.39999999999998</v>
      </c>
      <c r="E10" s="9">
        <f>VLOOKUP($A10,'3'!$B$10:$D$45,3,FALSE)</f>
        <v>301.60000000000002</v>
      </c>
      <c r="F10" s="9">
        <f>VLOOKUP($A10,'4'!$B$10:$D$45,3,FALSE)</f>
        <v>303.10000000000002</v>
      </c>
      <c r="G10" s="9">
        <f>VLOOKUP($A10,'5'!$B$10:$D$45,3,FALSE)</f>
        <v>297.60000000000002</v>
      </c>
      <c r="H10" s="9">
        <f>VLOOKUP($A10,'6'!$B$10:$D$45,3,FALSE)</f>
        <v>301.7</v>
      </c>
      <c r="I10" s="9">
        <f>IF(J10 &gt; 0,K10/J10,0)</f>
        <v>300.8</v>
      </c>
      <c r="J10" s="9">
        <f>VLOOKUP(A10,Formelhilfe!$A$9:$H$44,8,FALSE)</f>
        <v>6</v>
      </c>
      <c r="K10" s="10">
        <f>SUM(C10:H10)</f>
        <v>1804.8</v>
      </c>
      <c r="L10" s="9">
        <f>VLOOKUP($A10,'7'!$B$10:$D$45,3,FALSE)</f>
        <v>299</v>
      </c>
      <c r="M10" s="9">
        <f>VLOOKUP($A10,'8'!$B$10:$D$45,3,FALSE)</f>
        <v>301.89999999999998</v>
      </c>
      <c r="N10" s="9">
        <f>VLOOKUP($A10,'9'!$B$10:$D$45,3,FALSE)</f>
        <v>296.2</v>
      </c>
      <c r="O10" s="9">
        <f>VLOOKUP($A10,'10'!$B$10:$D$45,3,FALSE)</f>
        <v>307.10000000000002</v>
      </c>
      <c r="P10" s="9">
        <f>VLOOKUP($A10,'11'!$B$10:$D$45,3,FALSE)</f>
        <v>300.7</v>
      </c>
      <c r="Q10" s="9">
        <f>VLOOKUP($A10,'12'!$B$10:$D$45,3,FALSE)</f>
        <v>299.3</v>
      </c>
      <c r="R10" s="10">
        <f>IF(S10 &gt;0,T10/S10,0)</f>
        <v>300.7</v>
      </c>
      <c r="S10" s="9">
        <f>VLOOKUP(A10,Formelhilfe!$A$9:$O$44,15,FALSE)</f>
        <v>6</v>
      </c>
      <c r="T10" s="10">
        <f>SUM(L10:Q10)</f>
        <v>1804.1999999999998</v>
      </c>
      <c r="U10" s="10">
        <f>IF(V10&gt;0,W10/V10,0)</f>
        <v>300.75</v>
      </c>
      <c r="V10" s="9">
        <f>VLOOKUP(A10,Formelhilfe!$A$9:$P$44,16,FALSE)</f>
        <v>12</v>
      </c>
      <c r="W10" s="11">
        <f>SUM(C10:H10,L10:Q10)</f>
        <v>3609</v>
      </c>
    </row>
    <row r="11" spans="1:23" ht="20.25" customHeight="1" x14ac:dyDescent="0.4">
      <c r="A11" s="192" t="s">
        <v>107</v>
      </c>
      <c r="B11" s="95" t="str">
        <f>VLOOKUP(A11,'Wettkampf 1'!$B$10:$C$45,2,FALSE)</f>
        <v>Ostenwalde II</v>
      </c>
      <c r="C11" s="9">
        <f>VLOOKUP(A11,'Wettkampf 1'!$B$10:$D$45,3,FALSE)</f>
        <v>299</v>
      </c>
      <c r="D11" s="9">
        <f>VLOOKUP($A11,'2'!$B$10:$D$45,3,FALSE)</f>
        <v>305.3</v>
      </c>
      <c r="E11" s="9">
        <f>VLOOKUP($A11,'3'!$B$10:$D$45,3,FALSE)</f>
        <v>303.8</v>
      </c>
      <c r="F11" s="9">
        <f>VLOOKUP($A11,'4'!$B$10:$D$45,3,FALSE)</f>
        <v>300.8</v>
      </c>
      <c r="G11" s="9">
        <f>VLOOKUP($A11,'5'!$B$10:$D$45,3,FALSE)</f>
        <v>302.5</v>
      </c>
      <c r="H11" s="9">
        <f>VLOOKUP($A11,'6'!$B$10:$D$45,3,FALSE)</f>
        <v>299.89999999999998</v>
      </c>
      <c r="I11" s="9">
        <f>IF(J11 &gt; 0,K11/J11,0)</f>
        <v>301.88333333333327</v>
      </c>
      <c r="J11" s="9">
        <f>VLOOKUP(A11,Formelhilfe!$A$9:$H$44,8,FALSE)</f>
        <v>6</v>
      </c>
      <c r="K11" s="10">
        <f>SUM(C11:H11)</f>
        <v>1811.2999999999997</v>
      </c>
      <c r="L11" s="9">
        <f>VLOOKUP($A11,'7'!$B$10:$D$45,3,FALSE)</f>
        <v>290</v>
      </c>
      <c r="M11" s="9">
        <f>VLOOKUP($A11,'8'!$B$10:$D$45,3,FALSE)</f>
        <v>296.89999999999998</v>
      </c>
      <c r="N11" s="9">
        <f>VLOOKUP($A11,'9'!$B$10:$D$45,3,FALSE)</f>
        <v>304.3</v>
      </c>
      <c r="O11" s="9">
        <f>VLOOKUP($A11,'10'!$B$10:$D$45,3,FALSE)</f>
        <v>303</v>
      </c>
      <c r="P11" s="9">
        <f>VLOOKUP($A11,'11'!$B$10:$D$45,3,FALSE)</f>
        <v>297.7</v>
      </c>
      <c r="Q11" s="9">
        <f>VLOOKUP($A11,'12'!$B$10:$D$45,3,FALSE)</f>
        <v>303.2</v>
      </c>
      <c r="R11" s="10">
        <f>IF(S11 &gt;0,T11/S11,0)</f>
        <v>299.18333333333334</v>
      </c>
      <c r="S11" s="9">
        <f>VLOOKUP(A11,Formelhilfe!$A$9:$O$44,15,FALSE)</f>
        <v>6</v>
      </c>
      <c r="T11" s="10">
        <f>SUM(L11:Q11)</f>
        <v>1795.1000000000001</v>
      </c>
      <c r="U11" s="10">
        <f>IF(V11&gt;0,W11/V11,0)</f>
        <v>300.5333333333333</v>
      </c>
      <c r="V11" s="9">
        <f>VLOOKUP(A11,Formelhilfe!$A$9:$P$44,16,FALSE)</f>
        <v>12</v>
      </c>
      <c r="W11" s="11">
        <f>SUM(C11:H11,L11:Q11)</f>
        <v>3606.3999999999996</v>
      </c>
    </row>
    <row r="12" spans="1:23" ht="20.25" customHeight="1" x14ac:dyDescent="0.4">
      <c r="A12" s="192" t="s">
        <v>103</v>
      </c>
      <c r="B12" s="95" t="str">
        <f>VLOOKUP(A12,'Wettkampf 1'!$B$10:$C$45,2,FALSE)</f>
        <v>Börgerwald</v>
      </c>
      <c r="C12" s="9">
        <f>VLOOKUP(A12,'Wettkampf 1'!$B$10:$D$45,3,FALSE)</f>
        <v>302.7</v>
      </c>
      <c r="D12" s="9">
        <f>VLOOKUP($A12,'2'!$B$10:$D$45,3,FALSE)</f>
        <v>298.8</v>
      </c>
      <c r="E12" s="9">
        <f>VLOOKUP($A12,'3'!$B$10:$D$45,3,FALSE)</f>
        <v>299.3</v>
      </c>
      <c r="F12" s="9">
        <f>VLOOKUP($A12,'4'!$B$10:$D$45,3,FALSE)</f>
        <v>295.10000000000002</v>
      </c>
      <c r="G12" s="9">
        <f>VLOOKUP($A12,'5'!$B$10:$D$45,3,FALSE)</f>
        <v>305.39999999999998</v>
      </c>
      <c r="H12" s="9">
        <f>VLOOKUP($A12,'6'!$B$10:$D$45,3,FALSE)</f>
        <v>302.8</v>
      </c>
      <c r="I12" s="9">
        <f>IF(J12 &gt; 0,K12/J12,0)</f>
        <v>300.68333333333334</v>
      </c>
      <c r="J12" s="9">
        <f>VLOOKUP(A12,Formelhilfe!$A$9:$H$44,8,FALSE)</f>
        <v>6</v>
      </c>
      <c r="K12" s="10">
        <f>SUM(C12:H12)</f>
        <v>1804.1000000000001</v>
      </c>
      <c r="L12" s="9">
        <f>VLOOKUP($A12,'7'!$B$10:$D$45,3,FALSE)</f>
        <v>292.2</v>
      </c>
      <c r="M12" s="9">
        <f>VLOOKUP($A12,'8'!$B$10:$D$45,3,FALSE)</f>
        <v>297.3</v>
      </c>
      <c r="N12" s="9">
        <f>VLOOKUP($A12,'9'!$B$10:$D$45,3,FALSE)</f>
        <v>296.2</v>
      </c>
      <c r="O12" s="9">
        <f>VLOOKUP($A12,'10'!$B$10:$D$45,3,FALSE)</f>
        <v>304.7</v>
      </c>
      <c r="P12" s="9">
        <f>VLOOKUP($A12,'11'!$B$10:$D$45,3,FALSE)</f>
        <v>305.60000000000002</v>
      </c>
      <c r="Q12" s="9">
        <f>VLOOKUP($A12,'12'!$B$10:$D$45,3,FALSE)</f>
        <v>299.5</v>
      </c>
      <c r="R12" s="10">
        <f>IF(S12 &gt;0,T12/S12,0)</f>
        <v>299.25</v>
      </c>
      <c r="S12" s="9">
        <f>VLOOKUP(A12,Formelhilfe!$A$9:$O$44,15,FALSE)</f>
        <v>6</v>
      </c>
      <c r="T12" s="10">
        <f>SUM(L12:Q12)</f>
        <v>1795.5</v>
      </c>
      <c r="U12" s="10">
        <f>IF(V12&gt;0,W12/V12,0)</f>
        <v>299.96666666666664</v>
      </c>
      <c r="V12" s="9">
        <f>VLOOKUP(A12,Formelhilfe!$A$9:$P$44,16,FALSE)</f>
        <v>12</v>
      </c>
      <c r="W12" s="11">
        <f>SUM(C12:H12,L12:Q12)</f>
        <v>3599.6</v>
      </c>
    </row>
    <row r="13" spans="1:23" ht="20.25" customHeight="1" x14ac:dyDescent="0.4">
      <c r="A13" s="192" t="s">
        <v>106</v>
      </c>
      <c r="B13" s="95" t="str">
        <f>VLOOKUP(A13,'Wettkampf 1'!$B$10:$C$45,2,FALSE)</f>
        <v>Ostenwalde II</v>
      </c>
      <c r="C13" s="9">
        <f>VLOOKUP(A13,'Wettkampf 1'!$B$10:$D$45,3,FALSE)</f>
        <v>302.10000000000002</v>
      </c>
      <c r="D13" s="9">
        <f>VLOOKUP($A13,'2'!$B$10:$D$45,3,FALSE)</f>
        <v>297.2</v>
      </c>
      <c r="E13" s="9">
        <f>VLOOKUP($A13,'3'!$B$10:$D$45,3,FALSE)</f>
        <v>295.39999999999998</v>
      </c>
      <c r="F13" s="9">
        <f>VLOOKUP($A13,'4'!$B$10:$D$45,3,FALSE)</f>
        <v>299.89999999999998</v>
      </c>
      <c r="G13" s="9">
        <f>VLOOKUP($A13,'5'!$B$10:$D$45,3,FALSE)</f>
        <v>299.39999999999998</v>
      </c>
      <c r="H13" s="9">
        <f>VLOOKUP($A13,'6'!$B$10:$D$45,3,FALSE)</f>
        <v>295.60000000000002</v>
      </c>
      <c r="I13" s="9">
        <f>IF(J13 &gt; 0,K13/J13,0)</f>
        <v>298.26666666666665</v>
      </c>
      <c r="J13" s="9">
        <f>VLOOKUP(A13,Formelhilfe!$A$9:$H$44,8,FALSE)</f>
        <v>6</v>
      </c>
      <c r="K13" s="10">
        <f>SUM(C13:H13)</f>
        <v>1789.6</v>
      </c>
      <c r="L13" s="9">
        <f>VLOOKUP($A13,'7'!$B$10:$D$45,3,FALSE)</f>
        <v>299.7</v>
      </c>
      <c r="M13" s="9">
        <f>VLOOKUP($A13,'8'!$B$10:$D$45,3,FALSE)</f>
        <v>298</v>
      </c>
      <c r="N13" s="9">
        <f>VLOOKUP($A13,'9'!$B$10:$D$45,3,FALSE)</f>
        <v>299.5</v>
      </c>
      <c r="O13" s="9">
        <f>VLOOKUP($A13,'10'!$B$10:$D$45,3,FALSE)</f>
        <v>299.39999999999998</v>
      </c>
      <c r="P13" s="9">
        <f>VLOOKUP($A13,'11'!$B$10:$D$45,3,FALSE)</f>
        <v>291</v>
      </c>
      <c r="Q13" s="9">
        <f>VLOOKUP($A13,'12'!$B$10:$D$45,3,FALSE)</f>
        <v>299.39999999999998</v>
      </c>
      <c r="R13" s="10">
        <f>IF(S13 &gt;0,T13/S13,0)</f>
        <v>297.83333333333331</v>
      </c>
      <c r="S13" s="9">
        <f>VLOOKUP(A13,Formelhilfe!$A$9:$O$44,15,FALSE)</f>
        <v>6</v>
      </c>
      <c r="T13" s="10">
        <f>SUM(L13:Q13)</f>
        <v>1787</v>
      </c>
      <c r="U13" s="10">
        <f>IF(V13&gt;0,W13/V13,0)</f>
        <v>298.05</v>
      </c>
      <c r="V13" s="9">
        <f>VLOOKUP(A13,Formelhilfe!$A$9:$P$44,16,FALSE)</f>
        <v>12</v>
      </c>
      <c r="W13" s="11">
        <f>SUM(C13:H13,L13:Q13)</f>
        <v>3576.6</v>
      </c>
    </row>
    <row r="14" spans="1:23" ht="20.25" customHeight="1" x14ac:dyDescent="0.4">
      <c r="A14" s="192" t="s">
        <v>109</v>
      </c>
      <c r="B14" s="95" t="str">
        <f>VLOOKUP(A14,'Wettkampf 1'!$B$10:$C$45,2,FALSE)</f>
        <v xml:space="preserve">Breddenberg </v>
      </c>
      <c r="C14" s="9">
        <f>VLOOKUP(A14,'Wettkampf 1'!$B$10:$D$45,3,FALSE)</f>
        <v>297.5</v>
      </c>
      <c r="D14" s="9">
        <f>VLOOKUP($A14,'2'!$B$10:$D$45,3,FALSE)</f>
        <v>298.8</v>
      </c>
      <c r="E14" s="9">
        <f>VLOOKUP($A14,'3'!$B$10:$D$45,3,FALSE)</f>
        <v>295.3</v>
      </c>
      <c r="F14" s="9">
        <f>VLOOKUP($A14,'4'!$B$10:$D$45,3,FALSE)</f>
        <v>297.60000000000002</v>
      </c>
      <c r="G14" s="9">
        <f>VLOOKUP($A14,'5'!$B$10:$D$45,3,FALSE)</f>
        <v>297.60000000000002</v>
      </c>
      <c r="H14" s="9">
        <f>VLOOKUP($A14,'6'!$B$10:$D$45,3,FALSE)</f>
        <v>296.5</v>
      </c>
      <c r="I14" s="9">
        <f>IF(J14 &gt; 0,K14/J14,0)</f>
        <v>297.21666666666664</v>
      </c>
      <c r="J14" s="9">
        <f>VLOOKUP(A14,Formelhilfe!$A$9:$H$44,8,FALSE)</f>
        <v>6</v>
      </c>
      <c r="K14" s="10">
        <f>SUM(C14:H14)</f>
        <v>1783.2999999999997</v>
      </c>
      <c r="L14" s="9">
        <f>VLOOKUP($A14,'7'!$B$10:$D$45,3,FALSE)</f>
        <v>288.60000000000002</v>
      </c>
      <c r="M14" s="9">
        <f>VLOOKUP($A14,'8'!$B$10:$D$45,3,FALSE)</f>
        <v>300.10000000000002</v>
      </c>
      <c r="N14" s="9">
        <f>VLOOKUP($A14,'9'!$B$10:$D$45,3,FALSE)</f>
        <v>294.10000000000002</v>
      </c>
      <c r="O14" s="9">
        <f>VLOOKUP($A14,'10'!$B$10:$D$45,3,FALSE)</f>
        <v>290.3</v>
      </c>
      <c r="P14" s="9">
        <f>VLOOKUP($A14,'11'!$B$10:$D$45,3,FALSE)</f>
        <v>292.3</v>
      </c>
      <c r="Q14" s="9">
        <f>VLOOKUP($A14,'12'!$B$10:$D$45,3,FALSE)</f>
        <v>288.10000000000002</v>
      </c>
      <c r="R14" s="10">
        <f>IF(S14 &gt;0,T14/S14,0)</f>
        <v>292.25</v>
      </c>
      <c r="S14" s="9">
        <f>VLOOKUP(A14,Formelhilfe!$A$9:$O$44,15,FALSE)</f>
        <v>6</v>
      </c>
      <c r="T14" s="10">
        <f>SUM(L14:Q14)</f>
        <v>1753.5</v>
      </c>
      <c r="U14" s="10">
        <f>IF(V14&gt;0,W14/V14,0)</f>
        <v>294.73333333333329</v>
      </c>
      <c r="V14" s="9">
        <f>VLOOKUP(A14,Formelhilfe!$A$9:$P$44,16,FALSE)</f>
        <v>12</v>
      </c>
      <c r="W14" s="11">
        <f>SUM(C14:H14,L14:Q14)</f>
        <v>3536.7999999999997</v>
      </c>
    </row>
    <row r="15" spans="1:23" ht="20.25" customHeight="1" x14ac:dyDescent="0.4">
      <c r="A15" s="192" t="s">
        <v>102</v>
      </c>
      <c r="B15" s="95" t="str">
        <f>VLOOKUP(A15,'Wettkampf 1'!$B$10:$C$45,2,FALSE)</f>
        <v>Börgerwald</v>
      </c>
      <c r="C15" s="9">
        <f>VLOOKUP(A15,'Wettkampf 1'!$B$10:$D$45,3,FALSE)</f>
        <v>274.39999999999998</v>
      </c>
      <c r="D15" s="9">
        <f>VLOOKUP($A15,'2'!$B$10:$D$45,3,FALSE)</f>
        <v>299.60000000000002</v>
      </c>
      <c r="E15" s="9">
        <f>VLOOKUP($A15,'3'!$B$10:$D$45,3,FALSE)</f>
        <v>296.60000000000002</v>
      </c>
      <c r="F15" s="9">
        <f>VLOOKUP($A15,'4'!$B$10:$D$45,3,FALSE)</f>
        <v>299.39999999999998</v>
      </c>
      <c r="G15" s="9">
        <f>VLOOKUP($A15,'5'!$B$10:$D$45,3,FALSE)</f>
        <v>287.10000000000002</v>
      </c>
      <c r="H15" s="9">
        <f>VLOOKUP($A15,'6'!$B$10:$D$45,3,FALSE)</f>
        <v>309.2</v>
      </c>
      <c r="I15" s="9">
        <f>IF(J15 &gt; 0,K15/J15,0)</f>
        <v>294.38333333333333</v>
      </c>
      <c r="J15" s="9">
        <f>VLOOKUP(A15,Formelhilfe!$A$9:$H$44,8,FALSE)</f>
        <v>6</v>
      </c>
      <c r="K15" s="10">
        <f>SUM(C15:H15)</f>
        <v>1766.3</v>
      </c>
      <c r="L15" s="9">
        <f>VLOOKUP($A15,'7'!$B$10:$D$45,3,FALSE)</f>
        <v>289.10000000000002</v>
      </c>
      <c r="M15" s="9">
        <f>VLOOKUP($A15,'8'!$B$10:$D$45,3,FALSE)</f>
        <v>288.5</v>
      </c>
      <c r="N15" s="9">
        <f>VLOOKUP($A15,'9'!$B$10:$D$45,3,FALSE)</f>
        <v>295.3</v>
      </c>
      <c r="O15" s="9">
        <f>VLOOKUP($A15,'10'!$B$10:$D$45,3,FALSE)</f>
        <v>296.89999999999998</v>
      </c>
      <c r="P15" s="9">
        <f>VLOOKUP($A15,'11'!$B$10:$D$45,3,FALSE)</f>
        <v>286.2</v>
      </c>
      <c r="Q15" s="9">
        <f>VLOOKUP($A15,'12'!$B$10:$D$45,3,FALSE)</f>
        <v>303.39999999999998</v>
      </c>
      <c r="R15" s="10">
        <f>IF(S15 &gt;0,T15/S15,0)</f>
        <v>293.23333333333335</v>
      </c>
      <c r="S15" s="9">
        <f>VLOOKUP(A15,Formelhilfe!$A$9:$O$44,15,FALSE)</f>
        <v>6</v>
      </c>
      <c r="T15" s="10">
        <f>SUM(L15:Q15)</f>
        <v>1759.4</v>
      </c>
      <c r="U15" s="10">
        <f>IF(V15&gt;0,W15/V15,0)</f>
        <v>293.80833333333334</v>
      </c>
      <c r="V15" s="9">
        <f>VLOOKUP(A15,Formelhilfe!$A$9:$P$44,16,FALSE)</f>
        <v>12</v>
      </c>
      <c r="W15" s="11">
        <f>SUM(C15:H15,L15:Q15)</f>
        <v>3525.7000000000003</v>
      </c>
    </row>
    <row r="16" spans="1:23" ht="20.25" customHeight="1" x14ac:dyDescent="0.4">
      <c r="A16" s="192" t="s">
        <v>77</v>
      </c>
      <c r="B16" s="95" t="str">
        <f>VLOOKUP(A16,'Wettkampf 1'!$B$10:$C$45,2,FALSE)</f>
        <v xml:space="preserve">Breddenberg 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0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295</v>
      </c>
      <c r="O16" s="9">
        <f>VLOOKUP($A16,'10'!$B$10:$D$45,3,FALSE)</f>
        <v>0</v>
      </c>
      <c r="P16" s="9">
        <f>VLOOKUP($A16,'11'!$B$10:$D$45,3,FALSE)</f>
        <v>287.7</v>
      </c>
      <c r="Q16" s="9">
        <f>VLOOKUP($A16,'12'!$B$10:$D$45,3,FALSE)</f>
        <v>283</v>
      </c>
      <c r="R16" s="10">
        <f>IF(S16 &gt;0,T16/S16,0)</f>
        <v>288.56666666666666</v>
      </c>
      <c r="S16" s="9">
        <f>VLOOKUP(A16,Formelhilfe!$A$9:$O$44,15,FALSE)</f>
        <v>3</v>
      </c>
      <c r="T16" s="10">
        <f>SUM(L16:Q16)</f>
        <v>865.7</v>
      </c>
      <c r="U16" s="10">
        <f>IF(V16&gt;0,W16/V16,0)</f>
        <v>288.56666666666666</v>
      </c>
      <c r="V16" s="9">
        <f>VLOOKUP(A16,Formelhilfe!$A$9:$P$44,16,FALSE)</f>
        <v>3</v>
      </c>
      <c r="W16" s="11">
        <f>SUM(C16:H16,L16:Q16)</f>
        <v>865.7</v>
      </c>
    </row>
    <row r="17" spans="1:45" ht="20.25" customHeight="1" x14ac:dyDescent="0.4">
      <c r="A17" s="192" t="s">
        <v>98</v>
      </c>
      <c r="B17" s="95" t="str">
        <f>VLOOKUP(A17,'Wettkampf 1'!$B$10:$C$45,2,FALSE)</f>
        <v>Esterwegen II</v>
      </c>
      <c r="C17" s="9">
        <f>VLOOKUP(A17,'Wettkampf 1'!$B$10:$D$45,3,FALSE)</f>
        <v>276.89999999999998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276.89999999999998</v>
      </c>
      <c r="J17" s="9">
        <f>VLOOKUP(A17,Formelhilfe!$A$9:$H$44,8,FALSE)</f>
        <v>1</v>
      </c>
      <c r="K17" s="10">
        <f>SUM(C17:H17)</f>
        <v>276.89999999999998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276.89999999999998</v>
      </c>
      <c r="V17" s="9">
        <f>VLOOKUP(A17,Formelhilfe!$A$9:$P$44,16,FALSE)</f>
        <v>1</v>
      </c>
      <c r="W17" s="11">
        <f>SUM(C17:H17,L17:Q17)</f>
        <v>276.89999999999998</v>
      </c>
    </row>
    <row r="18" spans="1:45" ht="20.25" customHeight="1" x14ac:dyDescent="0.4">
      <c r="A18" s="192" t="s">
        <v>49</v>
      </c>
      <c r="B18" s="95" t="str">
        <f>VLOOKUP(A18,'Wettkampf 1'!$B$10:$C$45,2,FALSE)</f>
        <v>Esterwegen II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4">
      <c r="A19" s="192" t="s">
        <v>50</v>
      </c>
      <c r="B19" s="95" t="str">
        <f>VLOOKUP(A19,'Wettkampf 1'!$B$10:$C$45,2,FALSE)</f>
        <v>Esterwegen II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92" t="s">
        <v>51</v>
      </c>
      <c r="B20" s="95" t="str">
        <f>VLOOKUP(A20,'Wettkampf 1'!$B$10:$C$45,2,FALSE)</f>
        <v>Börgerwald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192" t="s">
        <v>52</v>
      </c>
      <c r="B21" s="95" t="str">
        <f>VLOOKUP(A21,'Wettkampf 1'!$B$10:$C$45,2,FALSE)</f>
        <v>Börgerwald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192" t="s">
        <v>53</v>
      </c>
      <c r="B22" s="95" t="str">
        <f>VLOOKUP(A22,'Wettkampf 1'!$B$10:$C$45,2,FALSE)</f>
        <v>Ostenwalde II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92" t="s">
        <v>54</v>
      </c>
      <c r="B23" s="95" t="str">
        <f>VLOOKUP(A23,'Wettkampf 1'!$B$10:$C$45,2,FALSE)</f>
        <v>Ostenwalde II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92" t="s">
        <v>78</v>
      </c>
      <c r="B24" s="95" t="str">
        <f>VLOOKUP(A24,'Wettkampf 1'!$B$10:$C$45,2,FALSE)</f>
        <v xml:space="preserve">Breddenberg 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92" t="s">
        <v>79</v>
      </c>
      <c r="B25" s="95" t="str">
        <f>VLOOKUP(A25,'Wettkampf 1'!$B$10:$C$45,2,FALSE)</f>
        <v xml:space="preserve">Breddenberg 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92" t="s">
        <v>80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92" t="s">
        <v>81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92" t="s">
        <v>82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92" t="s">
        <v>83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92" t="s">
        <v>84</v>
      </c>
      <c r="B30" s="95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92" t="s">
        <v>55</v>
      </c>
      <c r="B31" s="95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92" t="s">
        <v>85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92" t="s">
        <v>86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92" t="s">
        <v>87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92" t="s">
        <v>88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92" t="s">
        <v>89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92" t="s">
        <v>90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Esterwegen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>SUM(I2:N2)</f>
        <v>6</v>
      </c>
      <c r="P2" s="13">
        <f>O2+H2</f>
        <v>12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Börgerwald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ref="O3:O44" si="1">SUM(I3:N3)</f>
        <v>6</v>
      </c>
      <c r="P3" s="13">
        <f t="shared" ref="P3:P7" si="2">O3+H3</f>
        <v>12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Ostenwalde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 xml:space="preserve">Breddenberg 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91</v>
      </c>
    </row>
    <row r="9" spans="1:21" ht="15.6" x14ac:dyDescent="0.3">
      <c r="A9" s="192" t="s">
        <v>96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 t="shared" si="1"/>
        <v>6</v>
      </c>
      <c r="P9" s="13">
        <f>O9+H9</f>
        <v>12</v>
      </c>
      <c r="S9" s="13" t="s">
        <v>24</v>
      </c>
    </row>
    <row r="10" spans="1:21" ht="15.6" x14ac:dyDescent="0.3">
      <c r="A10" s="192" t="s">
        <v>97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si="1"/>
        <v>6</v>
      </c>
      <c r="P10" s="13">
        <f t="shared" ref="P10:P38" si="3">O10+H10</f>
        <v>12</v>
      </c>
      <c r="S10" s="13" t="s">
        <v>26</v>
      </c>
    </row>
    <row r="11" spans="1:21" ht="15.6" x14ac:dyDescent="0.3">
      <c r="A11" s="192" t="s">
        <v>98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6" x14ac:dyDescent="0.3">
      <c r="A12" s="192" t="s">
        <v>99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1</v>
      </c>
      <c r="O12" s="13">
        <f t="shared" si="1"/>
        <v>6</v>
      </c>
      <c r="P12" s="13">
        <f t="shared" si="3"/>
        <v>12</v>
      </c>
    </row>
    <row r="13" spans="1:21" ht="15.6" x14ac:dyDescent="0.3">
      <c r="A13" s="192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92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92" t="s">
        <v>100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1</v>
      </c>
      <c r="O15" s="13">
        <f t="shared" si="1"/>
        <v>6</v>
      </c>
      <c r="P15" s="13">
        <f t="shared" si="3"/>
        <v>12</v>
      </c>
    </row>
    <row r="16" spans="1:21" ht="15.6" x14ac:dyDescent="0.3">
      <c r="A16" s="192" t="s">
        <v>101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1"/>
        <v>6</v>
      </c>
      <c r="P16" s="13">
        <f t="shared" si="3"/>
        <v>12</v>
      </c>
    </row>
    <row r="17" spans="1:16" ht="15.6" x14ac:dyDescent="0.3">
      <c r="A17" s="192" t="s">
        <v>102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1</v>
      </c>
      <c r="O17" s="13">
        <f t="shared" si="1"/>
        <v>6</v>
      </c>
      <c r="P17" s="13">
        <f t="shared" si="3"/>
        <v>12</v>
      </c>
    </row>
    <row r="18" spans="1:16" ht="15.6" x14ac:dyDescent="0.3">
      <c r="A18" s="192" t="s">
        <v>103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1</v>
      </c>
      <c r="O18" s="13">
        <f t="shared" si="1"/>
        <v>6</v>
      </c>
      <c r="P18" s="13">
        <f t="shared" si="3"/>
        <v>12</v>
      </c>
    </row>
    <row r="19" spans="1:16" ht="15.6" x14ac:dyDescent="0.3">
      <c r="A19" s="192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92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92" t="s">
        <v>104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1</v>
      </c>
      <c r="O21" s="13">
        <f t="shared" si="1"/>
        <v>6</v>
      </c>
      <c r="P21" s="13">
        <f t="shared" si="3"/>
        <v>12</v>
      </c>
    </row>
    <row r="22" spans="1:16" ht="15.6" x14ac:dyDescent="0.3">
      <c r="A22" s="192" t="s">
        <v>105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1</v>
      </c>
      <c r="O22" s="13">
        <f t="shared" si="1"/>
        <v>6</v>
      </c>
      <c r="P22" s="13">
        <f t="shared" si="3"/>
        <v>12</v>
      </c>
    </row>
    <row r="23" spans="1:16" ht="15.6" x14ac:dyDescent="0.3">
      <c r="A23" s="192" t="s">
        <v>106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1</v>
      </c>
      <c r="O23" s="13">
        <f t="shared" si="1"/>
        <v>6</v>
      </c>
      <c r="P23" s="13">
        <f t="shared" si="3"/>
        <v>12</v>
      </c>
    </row>
    <row r="24" spans="1:16" ht="15.6" x14ac:dyDescent="0.3">
      <c r="A24" s="192" t="s">
        <v>107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1</v>
      </c>
      <c r="O24" s="13">
        <f t="shared" si="1"/>
        <v>6</v>
      </c>
      <c r="P24" s="13">
        <f t="shared" si="3"/>
        <v>12</v>
      </c>
    </row>
    <row r="25" spans="1:16" ht="15.6" x14ac:dyDescent="0.3">
      <c r="A25" s="192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92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92" t="s">
        <v>108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1</v>
      </c>
      <c r="O27" s="13">
        <f t="shared" si="1"/>
        <v>6</v>
      </c>
      <c r="P27" s="13">
        <f t="shared" si="3"/>
        <v>12</v>
      </c>
    </row>
    <row r="28" spans="1:16" ht="15.6" x14ac:dyDescent="0.3">
      <c r="A28" s="192" t="s">
        <v>109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1</v>
      </c>
      <c r="O28" s="13">
        <f t="shared" si="1"/>
        <v>6</v>
      </c>
      <c r="P28" s="13">
        <f t="shared" si="3"/>
        <v>12</v>
      </c>
    </row>
    <row r="29" spans="1:16" ht="15.6" x14ac:dyDescent="0.3">
      <c r="A29" s="192" t="s">
        <v>110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1</v>
      </c>
      <c r="O29" s="13">
        <f t="shared" si="1"/>
        <v>6</v>
      </c>
      <c r="P29" s="13">
        <f t="shared" si="3"/>
        <v>12</v>
      </c>
    </row>
    <row r="30" spans="1:16" ht="15.6" x14ac:dyDescent="0.3">
      <c r="A30" s="192" t="s">
        <v>77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1</v>
      </c>
      <c r="L30" s="13">
        <f>IF('10'!$D31&gt;0,1,0)</f>
        <v>0</v>
      </c>
      <c r="M30" s="13">
        <f>IF('11'!$D31&gt;0,1,0)</f>
        <v>1</v>
      </c>
      <c r="N30" s="13">
        <f>IF('12'!$D31&gt;0,1,0)</f>
        <v>1</v>
      </c>
      <c r="O30" s="13">
        <f t="shared" si="1"/>
        <v>3</v>
      </c>
      <c r="P30" s="13">
        <f t="shared" si="3"/>
        <v>3</v>
      </c>
    </row>
    <row r="31" spans="1:16" ht="15.6" x14ac:dyDescent="0.3">
      <c r="A31" s="192" t="s">
        <v>78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92" t="s">
        <v>79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92" t="s">
        <v>80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92" t="s">
        <v>81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92" t="s">
        <v>82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92" t="s">
        <v>83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92" t="s">
        <v>84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92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92" t="s">
        <v>85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92" t="s">
        <v>86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92" t="s">
        <v>87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92" t="s">
        <v>88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92" t="s">
        <v>89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92" t="s">
        <v>90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15</v>
      </c>
      <c r="C45" s="17">
        <f t="shared" ref="C45:G45" si="5">SUM(C9:C44)</f>
        <v>14</v>
      </c>
      <c r="D45" s="17">
        <f t="shared" si="5"/>
        <v>14</v>
      </c>
      <c r="E45" s="17">
        <f t="shared" si="5"/>
        <v>14</v>
      </c>
      <c r="F45" s="17">
        <f t="shared" si="5"/>
        <v>14</v>
      </c>
      <c r="G45" s="17">
        <f t="shared" si="5"/>
        <v>14</v>
      </c>
      <c r="H45" s="17">
        <f>SUM(H9:H44)</f>
        <v>85</v>
      </c>
      <c r="I45" s="17">
        <f>SUM(I9:I44)</f>
        <v>14</v>
      </c>
      <c r="J45" s="17">
        <f t="shared" ref="J45:N45" si="6">SUM(J9:J44)</f>
        <v>14</v>
      </c>
      <c r="K45" s="17">
        <f t="shared" si="6"/>
        <v>15</v>
      </c>
      <c r="L45" s="17">
        <f t="shared" si="6"/>
        <v>14</v>
      </c>
      <c r="M45" s="17">
        <f t="shared" si="6"/>
        <v>15</v>
      </c>
      <c r="N45" s="17">
        <f t="shared" si="6"/>
        <v>15</v>
      </c>
      <c r="O45" s="17">
        <f>SUM(O9:O44)</f>
        <v>87</v>
      </c>
      <c r="P45" s="17">
        <f>SUM(P9:P44)</f>
        <v>172</v>
      </c>
    </row>
  </sheetData>
  <sheetProtection selectLockedCells="1" sort="0" selectUnlockedCells="1"/>
  <protectedRanges>
    <protectedRange sqref="A9:A4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2" t="s">
        <v>92</v>
      </c>
      <c r="C2" s="7">
        <f>VLOOKUP($B$2:$B$7,'Wettkampf 1'!$B$2:$D$7,3,FALSE)</f>
        <v>909.4</v>
      </c>
      <c r="D2" s="5">
        <f>VLOOKUP($B$2:$B$7,'2'!$B$2:$D$7,3,FALSE)</f>
        <v>912.40000000000009</v>
      </c>
      <c r="E2" s="5">
        <f>VLOOKUP($B$2:$B$7,'3'!$B$2:$D$7,3,FALSE)</f>
        <v>914.3</v>
      </c>
      <c r="F2" s="5">
        <f>VLOOKUP($B$2:$B$7,'4'!$B$2:$D$7,3,FALSE)</f>
        <v>916.5</v>
      </c>
      <c r="G2" s="5">
        <f>VLOOKUP($B$2:$B$7,'5'!$B$2:$D$7,3,FALSE)</f>
        <v>897</v>
      </c>
      <c r="H2" s="5">
        <f>VLOOKUP($B$2:$B$7,'6'!$B$2:$D$7,3,FALSE)</f>
        <v>902</v>
      </c>
      <c r="I2" s="5">
        <f>IF(Formelhilfe!H3 &gt; 0,J2/Formelhilfe!H3,0)</f>
        <v>908.6</v>
      </c>
      <c r="J2" s="5">
        <f>SUM(C2:H2)</f>
        <v>5451.6</v>
      </c>
      <c r="K2" s="5">
        <f>VLOOKUP($B$2:$B$7,'7'!$B$2:$D$7,3,FALSE)</f>
        <v>909.3</v>
      </c>
      <c r="L2" s="5">
        <f>VLOOKUP($B$2:$B$7,'8'!$B$2:$D$7,3,FALSE)</f>
        <v>918</v>
      </c>
      <c r="M2" s="5">
        <f>VLOOKUP($B$2:$B$7,'9'!$B$2:$D$7,3,FALSE)</f>
        <v>904.69999999999993</v>
      </c>
      <c r="N2" s="5">
        <f>VLOOKUP($B$2:$B$7,'10'!$B$2:$D$7,3,FALSE)</f>
        <v>921.09999999999991</v>
      </c>
      <c r="O2" s="5">
        <f>VLOOKUP($B$2:$B$7,'11'!$B$2:$D$7,3,FALSE)</f>
        <v>916.59999999999991</v>
      </c>
      <c r="P2" s="5">
        <f>VLOOKUP($B$2:$B$7,'12'!$B$2:$D$7,3,FALSE)</f>
        <v>912.1</v>
      </c>
      <c r="Q2" s="5">
        <f>IF(Formelhilfe!O3&gt;0,R2/Formelhilfe!O3,0)</f>
        <v>913.63333333333333</v>
      </c>
      <c r="R2" s="5">
        <f>SUM(K2:P2)</f>
        <v>5481.8</v>
      </c>
      <c r="S2" s="5">
        <f>IF(Formelhilfe!P3&gt;0,T2/Formelhilfe!P3,0)</f>
        <v>911.11666666666679</v>
      </c>
      <c r="T2" s="6">
        <f>SUM(C2:H2,K2:P2)</f>
        <v>10933.400000000001</v>
      </c>
    </row>
    <row r="3" spans="1:20" ht="23.25" customHeight="1" x14ac:dyDescent="0.35">
      <c r="A3" s="12"/>
      <c r="B3" s="192" t="s">
        <v>94</v>
      </c>
      <c r="C3" s="7">
        <f>VLOOKUP($B$2:$B$7,'Wettkampf 1'!$B$2:$D$7,3,FALSE)</f>
        <v>917.6</v>
      </c>
      <c r="D3" s="5">
        <f>VLOOKUP($B$2:$B$7,'2'!$B$2:$D$7,3,FALSE)</f>
        <v>910.5</v>
      </c>
      <c r="E3" s="5">
        <f>VLOOKUP($B$2:$B$7,'3'!$B$2:$D$7,3,FALSE)</f>
        <v>911.5</v>
      </c>
      <c r="F3" s="5">
        <f>VLOOKUP($B$2:$B$7,'4'!$B$2:$D$7,3,FALSE)</f>
        <v>915.59999999999991</v>
      </c>
      <c r="G3" s="5">
        <f>VLOOKUP($B$2:$B$7,'5'!$B$2:$D$7,3,FALSE)</f>
        <v>908.3</v>
      </c>
      <c r="H3" s="5">
        <f>VLOOKUP($B$2:$B$7,'6'!$B$2:$D$7,3,FALSE)</f>
        <v>903.4</v>
      </c>
      <c r="I3" s="5">
        <f>IF(Formelhilfe!H4 &gt; 0,J3/Formelhilfe!H4,0)</f>
        <v>911.15</v>
      </c>
      <c r="J3" s="5">
        <f>SUM(C3:H3)</f>
        <v>5466.9</v>
      </c>
      <c r="K3" s="5">
        <f>VLOOKUP($B$2:$B$7,'7'!$B$2:$D$7,3,FALSE)</f>
        <v>903.59999999999991</v>
      </c>
      <c r="L3" s="5">
        <f>VLOOKUP($B$2:$B$7,'8'!$B$2:$D$7,3,FALSE)</f>
        <v>909.40000000000009</v>
      </c>
      <c r="M3" s="5">
        <f>VLOOKUP($B$2:$B$7,'9'!$B$2:$D$7,3,FALSE)</f>
        <v>909.5</v>
      </c>
      <c r="N3" s="5">
        <f>VLOOKUP($B$2:$B$7,'10'!$B$2:$D$7,3,FALSE)</f>
        <v>911.3</v>
      </c>
      <c r="O3" s="5">
        <f>VLOOKUP($B$2:$B$7,'11'!$B$2:$D$7,3,FALSE)</f>
        <v>897.8</v>
      </c>
      <c r="P3" s="5">
        <f>VLOOKUP($B$2:$B$7,'12'!$B$2:$D$7,3,FALSE)</f>
        <v>919.8</v>
      </c>
      <c r="Q3" s="5">
        <f>IF(Formelhilfe!O4&gt;0,R3/Formelhilfe!O4,0)</f>
        <v>908.56666666666672</v>
      </c>
      <c r="R3" s="5">
        <f>SUM(K3:P3)</f>
        <v>5451.4000000000005</v>
      </c>
      <c r="S3" s="5">
        <f>IF(Formelhilfe!P4&gt;0,T3/Formelhilfe!P4,0)</f>
        <v>909.85833333333312</v>
      </c>
      <c r="T3" s="6">
        <f>SUM(C3:H3,K3:P3)</f>
        <v>10918.299999999997</v>
      </c>
    </row>
    <row r="4" spans="1:20" ht="23.25" customHeight="1" x14ac:dyDescent="0.35">
      <c r="A4" s="12"/>
      <c r="B4" s="192" t="s">
        <v>93</v>
      </c>
      <c r="C4" s="7">
        <f>VLOOKUP($B$2:$B$7,'Wettkampf 1'!$B$2:$D$7,3,FALSE)</f>
        <v>909.90000000000009</v>
      </c>
      <c r="D4" s="5">
        <f>VLOOKUP($B$2:$B$7,'2'!$B$2:$D$7,3,FALSE)</f>
        <v>910</v>
      </c>
      <c r="E4" s="5">
        <f>VLOOKUP($B$2:$B$7,'3'!$B$2:$D$7,3,FALSE)</f>
        <v>907.59999999999991</v>
      </c>
      <c r="F4" s="5">
        <f>VLOOKUP($B$2:$B$7,'4'!$B$2:$D$7,3,FALSE)</f>
        <v>911.49999999999989</v>
      </c>
      <c r="G4" s="5">
        <f>VLOOKUP($B$2:$B$7,'5'!$B$2:$D$7,3,FALSE)</f>
        <v>916.5</v>
      </c>
      <c r="H4" s="5">
        <f>VLOOKUP($B$2:$B$7,'6'!$B$2:$D$7,3,FALSE)</f>
        <v>922.69999999999993</v>
      </c>
      <c r="I4" s="5">
        <f>IF(Formelhilfe!H2 &gt; 0,J4/Formelhilfe!H2,0)</f>
        <v>913.0333333333333</v>
      </c>
      <c r="J4" s="5">
        <f>SUM(C4:H4)</f>
        <v>5478.2</v>
      </c>
      <c r="K4" s="5">
        <f>VLOOKUP($B$2:$B$7,'7'!$B$2:$D$7,3,FALSE)</f>
        <v>891</v>
      </c>
      <c r="L4" s="5">
        <f>VLOOKUP($B$2:$B$7,'8'!$B$2:$D$7,3,FALSE)</f>
        <v>908.3</v>
      </c>
      <c r="M4" s="5">
        <f>VLOOKUP($B$2:$B$7,'9'!$B$2:$D$7,3,FALSE)</f>
        <v>902.8</v>
      </c>
      <c r="N4" s="5">
        <f>VLOOKUP($B$2:$B$7,'10'!$B$2:$D$7,3,FALSE)</f>
        <v>908.5</v>
      </c>
      <c r="O4" s="5">
        <f>VLOOKUP($B$2:$B$7,'11'!$B$2:$D$7,3,FALSE)</f>
        <v>907.4</v>
      </c>
      <c r="P4" s="5">
        <f>VLOOKUP($B$2:$B$7,'12'!$B$2:$D$7,3,FALSE)</f>
        <v>920.9</v>
      </c>
      <c r="Q4" s="5">
        <f>IF(Formelhilfe!O2&gt;0,R4/Formelhilfe!O2,0)</f>
        <v>906.48333333333323</v>
      </c>
      <c r="R4" s="5">
        <f>SUM(K4:P4)</f>
        <v>5438.9</v>
      </c>
      <c r="S4" s="5">
        <f>IF(Formelhilfe!P2&gt;0,T4/Formelhilfe!P2,0)</f>
        <v>909.75833333333321</v>
      </c>
      <c r="T4" s="6">
        <f>SUM(C4:H4,K4:P4)</f>
        <v>10917.099999999999</v>
      </c>
    </row>
    <row r="5" spans="1:20" ht="23.25" customHeight="1" x14ac:dyDescent="0.35">
      <c r="A5" s="12"/>
      <c r="B5" s="192" t="s">
        <v>95</v>
      </c>
      <c r="C5" s="7">
        <f>VLOOKUP($B$2:$B$7,'Wettkampf 1'!$B$2:$D$7,3,FALSE)</f>
        <v>897</v>
      </c>
      <c r="D5" s="5">
        <f>VLOOKUP($B$2:$B$7,'2'!$B$2:$D$7,3,FALSE)</f>
        <v>896.90000000000009</v>
      </c>
      <c r="E5" s="5">
        <f>VLOOKUP($B$2:$B$7,'3'!$B$2:$D$7,3,FALSE)</f>
        <v>897.09999999999991</v>
      </c>
      <c r="F5" s="5">
        <f>VLOOKUP($B$2:$B$7,'4'!$B$2:$D$7,3,FALSE)</f>
        <v>903.30000000000007</v>
      </c>
      <c r="G5" s="5">
        <f>VLOOKUP($B$2:$B$7,'5'!$B$2:$D$7,3,FALSE)</f>
        <v>894.6</v>
      </c>
      <c r="H5" s="5">
        <f>VLOOKUP($B$2:$B$7,'6'!$B$2:$D$7,3,FALSE)</f>
        <v>900.4</v>
      </c>
      <c r="I5" s="5">
        <f>IF(Formelhilfe!H5 &gt; 0,J5/Formelhilfe!H5,0)</f>
        <v>898.2166666666667</v>
      </c>
      <c r="J5" s="5">
        <f>SUM(C5:H5)</f>
        <v>5389.3</v>
      </c>
      <c r="K5" s="5">
        <f>VLOOKUP($B$2:$B$7,'7'!$B$2:$D$7,3,FALSE)</f>
        <v>888.80000000000007</v>
      </c>
      <c r="L5" s="5">
        <f>VLOOKUP($B$2:$B$7,'8'!$B$2:$D$7,3,FALSE)</f>
        <v>909.9</v>
      </c>
      <c r="M5" s="5">
        <f>VLOOKUP($B$2:$B$7,'9'!$B$2:$D$7,3,FALSE)</f>
        <v>898.7</v>
      </c>
      <c r="N5" s="5">
        <f>VLOOKUP($B$2:$B$7,'10'!$B$2:$D$7,3,FALSE)</f>
        <v>904.7</v>
      </c>
      <c r="O5" s="5">
        <f>VLOOKUP($B$2:$B$7,'11'!$B$2:$D$7,3,FALSE)</f>
        <v>898.59999999999991</v>
      </c>
      <c r="P5" s="5">
        <f>VLOOKUP($B$2:$B$7,'12'!$B$2:$D$7,3,FALSE)</f>
        <v>893.1</v>
      </c>
      <c r="Q5" s="5">
        <f>IF(Formelhilfe!O5&gt;0,R5/Formelhilfe!O5,0)</f>
        <v>898.96666666666681</v>
      </c>
      <c r="R5" s="5">
        <f>SUM(K5:P5)</f>
        <v>5393.8000000000011</v>
      </c>
      <c r="S5" s="5">
        <f>IF(Formelhilfe!P5&gt;0,T5/Formelhilfe!P5,0)</f>
        <v>898.5916666666667</v>
      </c>
      <c r="T5" s="6">
        <f>SUM(C5:H5,K5:P5)</f>
        <v>10783.1</v>
      </c>
    </row>
    <row r="6" spans="1:20" ht="23.25" customHeight="1" x14ac:dyDescent="0.35">
      <c r="A6" s="12"/>
      <c r="B6" s="192" t="s">
        <v>75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192" t="s">
        <v>76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6640625" style="67" customWidth="1"/>
    <col min="4" max="4" width="16.33203125" style="94" customWidth="1"/>
    <col min="5" max="5" width="9.6640625" style="67" customWidth="1"/>
    <col min="6" max="6" width="7" style="67" hidden="1" customWidth="1"/>
    <col min="7" max="7" width="8.6640625" style="67" hidden="1" customWidth="1"/>
    <col min="8" max="8" width="2.33203125" style="67" hidden="1" customWidth="1"/>
    <col min="9" max="9" width="8.6640625" style="67" hidden="1" customWidth="1"/>
    <col min="10" max="10" width="2.33203125" style="67" hidden="1" customWidth="1"/>
    <col min="11" max="11" width="8.6640625" style="67" hidden="1" customWidth="1"/>
    <col min="12" max="12" width="2.33203125" style="67" hidden="1" customWidth="1"/>
    <col min="13" max="13" width="8.6640625" style="67" hidden="1" customWidth="1"/>
    <col min="14" max="14" width="2.33203125" style="67" hidden="1" customWidth="1"/>
    <col min="15" max="15" width="8.6640625" style="67" hidden="1" customWidth="1"/>
    <col min="16" max="16" width="2.33203125" style="67" hidden="1" customWidth="1"/>
    <col min="17" max="17" width="8.6640625" style="67" hidden="1" customWidth="1"/>
    <col min="18" max="18" width="2.33203125" style="67" hidden="1" customWidth="1"/>
    <col min="19" max="19" width="22" style="67" hidden="1" customWidth="1"/>
    <col min="20" max="20" width="7.33203125" style="67" customWidth="1"/>
    <col min="21" max="21" width="14.33203125" style="67" bestFit="1" customWidth="1"/>
    <col min="22" max="22" width="5.5546875" style="67" customWidth="1"/>
    <col min="23" max="26" width="10.332031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33203125" style="74" customWidth="1"/>
    <col min="31" max="31" width="19.3320312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6" t="str">
        <f>Übersicht!D4</f>
        <v xml:space="preserve">Esterwegen </v>
      </c>
      <c r="Z1" s="176"/>
    </row>
    <row r="2" spans="1:29" ht="15" customHeight="1" x14ac:dyDescent="0.3">
      <c r="A2" s="93">
        <v>1</v>
      </c>
      <c r="B2" s="111" t="s">
        <v>92</v>
      </c>
      <c r="D2" s="105">
        <f>G46</f>
        <v>909.4</v>
      </c>
      <c r="E2" s="110" t="str">
        <f>IF(H46&gt;4,"Es sind zu viele Schützen in Wertung!"," ")</f>
        <v xml:space="preserve"> </v>
      </c>
      <c r="X2" s="109" t="s">
        <v>31</v>
      </c>
      <c r="Y2" s="177" t="str">
        <f>Übersicht!D3</f>
        <v>03.09.</v>
      </c>
      <c r="Z2" s="176"/>
    </row>
    <row r="3" spans="1:29" ht="15" customHeight="1" x14ac:dyDescent="0.3">
      <c r="A3" s="93">
        <v>2</v>
      </c>
      <c r="B3" s="111" t="s">
        <v>93</v>
      </c>
      <c r="D3" s="105">
        <f>I46</f>
        <v>909.90000000000009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94</v>
      </c>
      <c r="D4" s="105">
        <f>K46</f>
        <v>917.6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95</v>
      </c>
      <c r="D5" s="105">
        <f>M46</f>
        <v>897</v>
      </c>
      <c r="E5" s="110" t="str">
        <f>IF(N46&gt;4,"Es sind zu viele Schützen in Wertung!"," ")</f>
        <v xml:space="preserve"> </v>
      </c>
      <c r="W5" s="103"/>
      <c r="X5" s="107" t="s">
        <v>45</v>
      </c>
      <c r="Y5" s="174" t="s">
        <v>112</v>
      </c>
      <c r="Z5" s="175"/>
      <c r="AA5" s="103"/>
    </row>
    <row r="6" spans="1:29" ht="15" customHeight="1" x14ac:dyDescent="0.3">
      <c r="A6" s="93">
        <v>5</v>
      </c>
      <c r="B6" s="111" t="s">
        <v>75</v>
      </c>
      <c r="D6" s="105">
        <f>O46</f>
        <v>0</v>
      </c>
      <c r="E6" s="110" t="str">
        <f>IF(P46&gt;4,"Es sind zu viele Schützen in Wertung!"," ")</f>
        <v xml:space="preserve"> </v>
      </c>
      <c r="W6" s="103"/>
      <c r="X6" s="107" t="s">
        <v>44</v>
      </c>
      <c r="Y6" s="174" t="s">
        <v>113</v>
      </c>
      <c r="Z6" s="175"/>
      <c r="AA6" s="103"/>
    </row>
    <row r="7" spans="1:29" ht="15" customHeight="1" x14ac:dyDescent="0.3">
      <c r="A7" s="93">
        <v>6</v>
      </c>
      <c r="B7" s="111" t="s">
        <v>76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56</v>
      </c>
      <c r="Y7" s="174" t="s">
        <v>112</v>
      </c>
      <c r="Z7" s="175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1" t="s">
        <v>32</v>
      </c>
      <c r="X9" s="172"/>
      <c r="Y9" s="172"/>
      <c r="Z9" s="173"/>
    </row>
    <row r="10" spans="1:29" ht="13.2" customHeight="1" x14ac:dyDescent="0.3">
      <c r="A10" s="93">
        <v>1</v>
      </c>
      <c r="B10" s="111" t="s">
        <v>96</v>
      </c>
      <c r="C10" s="95" t="str">
        <f>B2</f>
        <v>Esterwegen II</v>
      </c>
      <c r="D10" s="95">
        <v>304.89999999999998</v>
      </c>
      <c r="E10" s="50"/>
      <c r="F10" s="67">
        <f>IF(E10="x","0",D10)</f>
        <v>304.89999999999998</v>
      </c>
      <c r="G10" s="67">
        <f>IF(C10=$B$2,F10,0)</f>
        <v>304.89999999999998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3.2" customHeight="1" x14ac:dyDescent="0.3">
      <c r="A11" s="93">
        <v>2</v>
      </c>
      <c r="B11" s="111" t="s">
        <v>97</v>
      </c>
      <c r="C11" s="95" t="str">
        <f>B2</f>
        <v>Esterwegen II</v>
      </c>
      <c r="D11" s="95">
        <v>301.5</v>
      </c>
      <c r="E11" s="50"/>
      <c r="F11" s="67">
        <f t="shared" ref="F11:F45" si="0">IF(E11="x","0",D11)</f>
        <v>301.5</v>
      </c>
      <c r="G11" s="67">
        <f t="shared" ref="G11:G45" si="1">IF(C11=$B$2,F11,0)</f>
        <v>301.5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3.2" customHeight="1" x14ac:dyDescent="0.3">
      <c r="A12" s="93">
        <v>3</v>
      </c>
      <c r="B12" s="111" t="s">
        <v>98</v>
      </c>
      <c r="C12" s="95" t="str">
        <f>B2</f>
        <v>Esterwegen II</v>
      </c>
      <c r="D12" s="95">
        <v>276.89999999999998</v>
      </c>
      <c r="E12" s="50"/>
      <c r="F12" s="67">
        <f t="shared" si="0"/>
        <v>276.89999999999998</v>
      </c>
      <c r="G12" s="67">
        <f t="shared" si="1"/>
        <v>276.89999999999998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3.2" customHeight="1" x14ac:dyDescent="0.3">
      <c r="A13" s="93">
        <v>4</v>
      </c>
      <c r="B13" s="111" t="s">
        <v>99</v>
      </c>
      <c r="C13" s="95" t="str">
        <f>B2</f>
        <v>Esterwegen II</v>
      </c>
      <c r="D13" s="95">
        <v>303</v>
      </c>
      <c r="E13" s="50"/>
      <c r="F13" s="67">
        <f t="shared" si="0"/>
        <v>303</v>
      </c>
      <c r="G13" s="67">
        <f t="shared" si="1"/>
        <v>303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3.2" customHeight="1" x14ac:dyDescent="0.3">
      <c r="A14" s="93">
        <v>5</v>
      </c>
      <c r="B14" s="111" t="s">
        <v>49</v>
      </c>
      <c r="C14" s="95" t="str">
        <f>B2</f>
        <v>Esterwegen II</v>
      </c>
      <c r="D14" s="95"/>
      <c r="E14" s="50" t="s">
        <v>111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3.2" customHeight="1" x14ac:dyDescent="0.3">
      <c r="A15" s="93">
        <v>6</v>
      </c>
      <c r="B15" s="111" t="s">
        <v>50</v>
      </c>
      <c r="C15" s="95" t="str">
        <f>B2</f>
        <v>Esterwegen II</v>
      </c>
      <c r="D15" s="95"/>
      <c r="E15" s="50" t="s">
        <v>111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3.2" customHeight="1" x14ac:dyDescent="0.3">
      <c r="A16" s="93">
        <v>7</v>
      </c>
      <c r="B16" s="111" t="s">
        <v>100</v>
      </c>
      <c r="C16" s="95" t="str">
        <f>B3</f>
        <v>Börgerwald</v>
      </c>
      <c r="D16" s="95">
        <v>304.3</v>
      </c>
      <c r="E16" s="50"/>
      <c r="F16" s="67">
        <f t="shared" si="0"/>
        <v>304.3</v>
      </c>
      <c r="G16" s="67">
        <f t="shared" si="1"/>
        <v>0</v>
      </c>
      <c r="H16" s="67">
        <f t="shared" si="2"/>
        <v>0</v>
      </c>
      <c r="I16" s="67">
        <f t="shared" si="3"/>
        <v>304.3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3.2" customHeight="1" x14ac:dyDescent="0.3">
      <c r="A17" s="93">
        <v>8</v>
      </c>
      <c r="B17" s="111" t="s">
        <v>101</v>
      </c>
      <c r="C17" s="95" t="str">
        <f>B3</f>
        <v>Börgerwald</v>
      </c>
      <c r="D17" s="95">
        <v>302.89999999999998</v>
      </c>
      <c r="E17" s="50"/>
      <c r="F17" s="67">
        <f t="shared" si="0"/>
        <v>302.89999999999998</v>
      </c>
      <c r="G17" s="67">
        <f t="shared" si="1"/>
        <v>0</v>
      </c>
      <c r="H17" s="67">
        <f t="shared" si="2"/>
        <v>0</v>
      </c>
      <c r="I17" s="67">
        <f t="shared" si="3"/>
        <v>302.89999999999998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3.2" customHeight="1" x14ac:dyDescent="0.3">
      <c r="A18" s="93">
        <v>9</v>
      </c>
      <c r="B18" s="111" t="s">
        <v>102</v>
      </c>
      <c r="C18" s="95" t="str">
        <f>B3</f>
        <v>Börgerwald</v>
      </c>
      <c r="D18" s="95">
        <v>274.39999999999998</v>
      </c>
      <c r="E18" s="50"/>
      <c r="F18" s="67">
        <f t="shared" si="0"/>
        <v>274.39999999999998</v>
      </c>
      <c r="G18" s="67">
        <f t="shared" si="1"/>
        <v>0</v>
      </c>
      <c r="H18" s="67">
        <f t="shared" si="2"/>
        <v>0</v>
      </c>
      <c r="I18" s="67">
        <f t="shared" si="3"/>
        <v>274.39999999999998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3.2" customHeight="1" x14ac:dyDescent="0.3">
      <c r="A19" s="93">
        <v>10</v>
      </c>
      <c r="B19" s="111" t="s">
        <v>103</v>
      </c>
      <c r="C19" s="95" t="str">
        <f>B3</f>
        <v>Börgerwald</v>
      </c>
      <c r="D19" s="95">
        <v>302.7</v>
      </c>
      <c r="E19" s="50"/>
      <c r="F19" s="67">
        <f t="shared" si="0"/>
        <v>302.7</v>
      </c>
      <c r="G19" s="67">
        <f t="shared" si="1"/>
        <v>0</v>
      </c>
      <c r="H19" s="67">
        <f t="shared" si="2"/>
        <v>0</v>
      </c>
      <c r="I19" s="67">
        <f t="shared" si="3"/>
        <v>302.7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3.2" customHeight="1" x14ac:dyDescent="0.3">
      <c r="A20" s="93">
        <v>11</v>
      </c>
      <c r="B20" s="111" t="s">
        <v>51</v>
      </c>
      <c r="C20" s="95" t="str">
        <f>B3</f>
        <v>Börgerwald</v>
      </c>
      <c r="D20" s="95"/>
      <c r="E20" s="50" t="s">
        <v>111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3.2" customHeight="1" x14ac:dyDescent="0.3">
      <c r="A21" s="93">
        <v>12</v>
      </c>
      <c r="B21" s="111" t="s">
        <v>52</v>
      </c>
      <c r="C21" s="95" t="str">
        <f>B3</f>
        <v>Börgerwald</v>
      </c>
      <c r="D21" s="95"/>
      <c r="E21" s="50" t="s">
        <v>111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3.2" customHeight="1" x14ac:dyDescent="0.3">
      <c r="A22" s="93">
        <v>13</v>
      </c>
      <c r="B22" s="111" t="s">
        <v>104</v>
      </c>
      <c r="C22" s="95" t="str">
        <f>B4</f>
        <v>Ostenwalde II</v>
      </c>
      <c r="D22" s="95">
        <v>309.3</v>
      </c>
      <c r="E22" s="95"/>
      <c r="F22" s="67">
        <f t="shared" si="0"/>
        <v>309.3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309.3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3.2" customHeight="1" x14ac:dyDescent="0.3">
      <c r="A23" s="93">
        <v>14</v>
      </c>
      <c r="B23" s="111" t="s">
        <v>105</v>
      </c>
      <c r="C23" s="95" t="str">
        <f>B4</f>
        <v>Ostenwalde II</v>
      </c>
      <c r="D23" s="95">
        <v>306.2</v>
      </c>
      <c r="E23" s="50"/>
      <c r="F23" s="67">
        <f t="shared" si="0"/>
        <v>306.2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306.2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3.2" customHeight="1" x14ac:dyDescent="0.3">
      <c r="A24" s="93">
        <v>15</v>
      </c>
      <c r="B24" s="111" t="s">
        <v>106</v>
      </c>
      <c r="C24" s="95" t="str">
        <f>B4</f>
        <v>Ostenwalde II</v>
      </c>
      <c r="D24" s="95">
        <v>302.10000000000002</v>
      </c>
      <c r="E24" s="50"/>
      <c r="F24" s="67">
        <f t="shared" si="0"/>
        <v>302.10000000000002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302.10000000000002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3.2" customHeight="1" x14ac:dyDescent="0.3">
      <c r="A25" s="93">
        <v>16</v>
      </c>
      <c r="B25" s="111" t="s">
        <v>107</v>
      </c>
      <c r="C25" s="95" t="str">
        <f>B4</f>
        <v>Ostenwalde II</v>
      </c>
      <c r="D25" s="95">
        <v>299</v>
      </c>
      <c r="E25" s="50"/>
      <c r="F25" s="67">
        <f t="shared" si="0"/>
        <v>299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299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3.2" customHeight="1" x14ac:dyDescent="0.3">
      <c r="A26" s="93">
        <v>17</v>
      </c>
      <c r="B26" s="111" t="s">
        <v>53</v>
      </c>
      <c r="C26" s="95" t="str">
        <f>B4</f>
        <v>Ostenwalde II</v>
      </c>
      <c r="D26" s="95"/>
      <c r="E26" s="50" t="s">
        <v>111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3.2" customHeight="1" x14ac:dyDescent="0.3">
      <c r="A27" s="93">
        <v>18</v>
      </c>
      <c r="B27" s="111" t="s">
        <v>54</v>
      </c>
      <c r="C27" s="95" t="str">
        <f>B4</f>
        <v>Ostenwalde II</v>
      </c>
      <c r="D27" s="95"/>
      <c r="E27" s="50" t="s">
        <v>111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3.2" customHeight="1" x14ac:dyDescent="0.3">
      <c r="A28" s="93">
        <v>19</v>
      </c>
      <c r="B28" s="111" t="s">
        <v>108</v>
      </c>
      <c r="C28" s="95" t="str">
        <f>B5</f>
        <v xml:space="preserve">Breddenberg </v>
      </c>
      <c r="D28" s="95">
        <v>302.10000000000002</v>
      </c>
      <c r="E28" s="50"/>
      <c r="F28" s="67">
        <f t="shared" si="0"/>
        <v>302.10000000000002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302.10000000000002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3.2" customHeight="1" x14ac:dyDescent="0.3">
      <c r="A29" s="93">
        <v>20</v>
      </c>
      <c r="B29" s="111" t="s">
        <v>109</v>
      </c>
      <c r="C29" s="95" t="str">
        <f>B5</f>
        <v xml:space="preserve">Breddenberg </v>
      </c>
      <c r="D29" s="95">
        <v>297.5</v>
      </c>
      <c r="E29" s="50"/>
      <c r="F29" s="67">
        <f t="shared" si="0"/>
        <v>297.5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297.5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3.2" customHeight="1" x14ac:dyDescent="0.3">
      <c r="A30" s="93">
        <v>21</v>
      </c>
      <c r="B30" s="111" t="s">
        <v>110</v>
      </c>
      <c r="C30" s="95" t="str">
        <f>B5</f>
        <v xml:space="preserve">Breddenberg </v>
      </c>
      <c r="D30" s="95">
        <v>297.39999999999998</v>
      </c>
      <c r="E30" s="50"/>
      <c r="F30" s="67">
        <f t="shared" si="0"/>
        <v>297.39999999999998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297.39999999999998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3.2" customHeight="1" x14ac:dyDescent="0.3">
      <c r="A31" s="93">
        <v>22</v>
      </c>
      <c r="B31" s="111" t="s">
        <v>77</v>
      </c>
      <c r="C31" s="95" t="str">
        <f>B5</f>
        <v xml:space="preserve">Breddenberg 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3.2" customHeight="1" x14ac:dyDescent="0.3">
      <c r="A32" s="93">
        <v>23</v>
      </c>
      <c r="B32" s="111" t="s">
        <v>78</v>
      </c>
      <c r="C32" s="95" t="str">
        <f>B5</f>
        <v xml:space="preserve">Breddenberg </v>
      </c>
      <c r="D32" s="95"/>
      <c r="E32" s="50" t="s">
        <v>111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3.2" customHeight="1" x14ac:dyDescent="0.3">
      <c r="A33" s="93">
        <v>24</v>
      </c>
      <c r="B33" s="111" t="s">
        <v>79</v>
      </c>
      <c r="C33" s="95" t="str">
        <f>B5</f>
        <v xml:space="preserve">Breddenberg </v>
      </c>
      <c r="D33" s="95"/>
      <c r="E33" s="50" t="s">
        <v>111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3.2" customHeight="1" x14ac:dyDescent="0.3">
      <c r="A34" s="93">
        <v>25</v>
      </c>
      <c r="B34" s="111" t="s">
        <v>80</v>
      </c>
      <c r="C34" s="95" t="str">
        <f>B6</f>
        <v>Verein V</v>
      </c>
      <c r="D34" s="95"/>
      <c r="E34" s="50" t="s">
        <v>111</v>
      </c>
      <c r="F34" s="67" t="str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 t="str">
        <f t="shared" si="9"/>
        <v>0</v>
      </c>
      <c r="P34" s="67">
        <f t="shared" si="10"/>
        <v>0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3.2" customHeight="1" x14ac:dyDescent="0.3">
      <c r="A35" s="93">
        <v>26</v>
      </c>
      <c r="B35" s="111" t="s">
        <v>81</v>
      </c>
      <c r="C35" s="95" t="str">
        <f>B6</f>
        <v>Verein V</v>
      </c>
      <c r="D35" s="95"/>
      <c r="E35" s="50" t="s">
        <v>111</v>
      </c>
      <c r="F35" s="67" t="str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 t="str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3.2" customHeight="1" x14ac:dyDescent="0.3">
      <c r="A36" s="93">
        <v>27</v>
      </c>
      <c r="B36" s="111" t="s">
        <v>82</v>
      </c>
      <c r="C36" s="95" t="str">
        <f>B6</f>
        <v>Verein V</v>
      </c>
      <c r="D36" s="95"/>
      <c r="E36" s="50" t="s">
        <v>111</v>
      </c>
      <c r="F36" s="67" t="str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 t="str">
        <f t="shared" si="9"/>
        <v>0</v>
      </c>
      <c r="P36" s="67">
        <f t="shared" si="10"/>
        <v>0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3.2" customHeight="1" x14ac:dyDescent="0.3">
      <c r="A37" s="93">
        <v>28</v>
      </c>
      <c r="B37" s="111" t="s">
        <v>83</v>
      </c>
      <c r="C37" s="95" t="str">
        <f>B6</f>
        <v>Verein V</v>
      </c>
      <c r="D37" s="95"/>
      <c r="E37" s="50" t="s">
        <v>111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3.2" customHeight="1" x14ac:dyDescent="0.3">
      <c r="A38" s="93">
        <v>29</v>
      </c>
      <c r="B38" s="111" t="s">
        <v>84</v>
      </c>
      <c r="C38" s="95" t="str">
        <f>B6</f>
        <v>Verein V</v>
      </c>
      <c r="D38" s="95"/>
      <c r="E38" s="50" t="s">
        <v>111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3.2" customHeight="1" x14ac:dyDescent="0.3">
      <c r="A39" s="93">
        <v>30</v>
      </c>
      <c r="B39" s="111" t="s">
        <v>55</v>
      </c>
      <c r="C39" s="95" t="str">
        <f>B6</f>
        <v>Verein V</v>
      </c>
      <c r="D39" s="95"/>
      <c r="E39" s="50" t="s">
        <v>111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3.2" customHeight="1" x14ac:dyDescent="0.3">
      <c r="A40" s="93">
        <v>31</v>
      </c>
      <c r="B40" s="111" t="s">
        <v>85</v>
      </c>
      <c r="C40" s="95" t="str">
        <f>B7</f>
        <v>Verein VI</v>
      </c>
      <c r="D40" s="95"/>
      <c r="E40" s="50" t="s">
        <v>111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 t="str">
        <f t="shared" si="11"/>
        <v>0</v>
      </c>
      <c r="R40" s="67">
        <f t="shared" si="12"/>
        <v>0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3.2" customHeight="1" x14ac:dyDescent="0.3">
      <c r="A41" s="93">
        <v>32</v>
      </c>
      <c r="B41" s="111" t="s">
        <v>86</v>
      </c>
      <c r="C41" s="95" t="str">
        <f>B7</f>
        <v>Verein VI</v>
      </c>
      <c r="D41" s="95"/>
      <c r="E41" s="50" t="s">
        <v>111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3.2" customHeight="1" x14ac:dyDescent="0.3">
      <c r="A42" s="93">
        <v>33</v>
      </c>
      <c r="B42" s="111" t="s">
        <v>87</v>
      </c>
      <c r="C42" s="95" t="str">
        <f>B7</f>
        <v>Verein VI</v>
      </c>
      <c r="D42" s="95"/>
      <c r="E42" s="50" t="s">
        <v>111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3.2" customHeight="1" x14ac:dyDescent="0.3">
      <c r="A43" s="93">
        <v>34</v>
      </c>
      <c r="B43" s="111" t="s">
        <v>88</v>
      </c>
      <c r="C43" s="95" t="str">
        <f>B7</f>
        <v>Verein VI</v>
      </c>
      <c r="D43" s="95"/>
      <c r="E43" s="50" t="s">
        <v>111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3.2" customHeight="1" x14ac:dyDescent="0.3">
      <c r="A44" s="93">
        <v>35</v>
      </c>
      <c r="B44" s="111" t="s">
        <v>89</v>
      </c>
      <c r="C44" s="95" t="str">
        <f>B7</f>
        <v>Verein VI</v>
      </c>
      <c r="D44" s="95"/>
      <c r="E44" s="50" t="s">
        <v>111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3.2" customHeight="1" x14ac:dyDescent="0.3">
      <c r="A45" s="93">
        <v>36</v>
      </c>
      <c r="B45" s="111" t="s">
        <v>90</v>
      </c>
      <c r="C45" s="95" t="str">
        <f>B7</f>
        <v>Verein VI</v>
      </c>
      <c r="D45" s="95"/>
      <c r="E45" s="50" t="s">
        <v>111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909.4</v>
      </c>
      <c r="H46" s="67">
        <f>SUM(H10:H45)</f>
        <v>4</v>
      </c>
      <c r="I46" s="67">
        <f>LARGE(I10:I45,1)+LARGE(I10:I45,2)+LARGE(I10:I45,3)</f>
        <v>909.90000000000009</v>
      </c>
      <c r="J46" s="67">
        <f>SUM(J10:J45)</f>
        <v>4</v>
      </c>
      <c r="K46" s="67">
        <f>LARGE(K10:K45,1)+LARGE(K10:K45,2)+LARGE(K10:K45,3)</f>
        <v>917.6</v>
      </c>
      <c r="L46" s="67">
        <f>SUM(L10:L45)</f>
        <v>4</v>
      </c>
      <c r="M46" s="67">
        <f>LARGE(M10:M45,1)+LARGE(M10:M45,2)+LARGE(M10:M45,3)</f>
        <v>897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0</v>
      </c>
      <c r="Q46" s="67">
        <f>LARGE(Q10:Q45,1)+LARGE(Q10:Q45,2)+LARGE(Q10:Q45,3)</f>
        <v>0</v>
      </c>
      <c r="R46" s="67">
        <f>SUM(R10:S45)</f>
        <v>0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E46" sqref="E4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6640625" style="69" customWidth="1"/>
    <col min="4" max="4" width="16.3320312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33203125" style="70" customWidth="1"/>
    <col min="25" max="26" width="0" style="70" hidden="1" customWidth="1"/>
    <col min="27" max="27" width="0" style="71" hidden="1" customWidth="1"/>
    <col min="28" max="28" width="22.3320312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9" t="str">
        <f>Übersicht!E4</f>
        <v>Börgerwald</v>
      </c>
      <c r="X1" s="179"/>
    </row>
    <row r="2" spans="1:29" x14ac:dyDescent="0.3">
      <c r="A2" s="106">
        <v>1</v>
      </c>
      <c r="B2" s="64" t="str">
        <f>'Wettkampf 1'!B2</f>
        <v>Esterwegen II</v>
      </c>
      <c r="D2" s="73">
        <f>G46</f>
        <v>912.40000000000009</v>
      </c>
      <c r="E2" s="110" t="str">
        <f>IF(H46&gt;4,"Es sind zu viele Schützen in Wertung!"," ")</f>
        <v xml:space="preserve"> </v>
      </c>
      <c r="V2" s="107" t="s">
        <v>31</v>
      </c>
      <c r="W2" s="180" t="str">
        <f>Übersicht!E3</f>
        <v>17.09.</v>
      </c>
      <c r="X2" s="179"/>
    </row>
    <row r="3" spans="1:29" x14ac:dyDescent="0.3">
      <c r="A3" s="106">
        <v>2</v>
      </c>
      <c r="B3" s="64" t="str">
        <f>'Wettkampf 1'!B3</f>
        <v>Börgerwald</v>
      </c>
      <c r="D3" s="73">
        <f>I46</f>
        <v>910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910.5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 xml:space="preserve">Breddenberg </v>
      </c>
      <c r="D5" s="73">
        <f>M46</f>
        <v>896.90000000000009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74" t="s">
        <v>124</v>
      </c>
      <c r="X5" s="175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8" t="s">
        <v>125</v>
      </c>
      <c r="X6" s="178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81" t="s">
        <v>124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3.2" customHeight="1" x14ac:dyDescent="0.3">
      <c r="A10" s="106">
        <v>1</v>
      </c>
      <c r="B10" s="66" t="str">
        <f>'Wettkampf 1'!B10</f>
        <v>Kassens, Heinz</v>
      </c>
      <c r="C10" s="66" t="str">
        <f>'Wettkampf 1'!C10</f>
        <v>Esterwegen II</v>
      </c>
      <c r="D10" s="82">
        <v>304.3</v>
      </c>
      <c r="E10" s="83"/>
      <c r="F10" s="68">
        <f>IF(E10="x","0",D10)</f>
        <v>304.3</v>
      </c>
      <c r="G10" s="69">
        <f>IF(C10=$B$2,F10,0)</f>
        <v>304.3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3.2" customHeight="1" x14ac:dyDescent="0.3">
      <c r="A11" s="106">
        <v>2</v>
      </c>
      <c r="B11" s="66" t="str">
        <f>'Wettkampf 1'!B11</f>
        <v>Klumpe, Christian</v>
      </c>
      <c r="C11" s="66" t="str">
        <f>'Wettkampf 1'!C11</f>
        <v>Esterwegen II</v>
      </c>
      <c r="D11" s="82">
        <v>303</v>
      </c>
      <c r="E11" s="83"/>
      <c r="F11" s="68">
        <f t="shared" ref="F11:F45" si="0">IF(E11="x","0",D11)</f>
        <v>303</v>
      </c>
      <c r="G11" s="69">
        <f t="shared" ref="G11:G45" si="1">IF(C11=$B$2,F11,0)</f>
        <v>303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3.2" customHeight="1" x14ac:dyDescent="0.3">
      <c r="A12" s="106">
        <v>3</v>
      </c>
      <c r="B12" s="66" t="str">
        <f>'Wettkampf 1'!B12</f>
        <v>Janzen, Heinz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3.2" customHeight="1" x14ac:dyDescent="0.3">
      <c r="A13" s="106">
        <v>4</v>
      </c>
      <c r="B13" s="66" t="str">
        <f>'Wettkampf 1'!B13</f>
        <v>Lüken, Christian</v>
      </c>
      <c r="C13" s="66" t="str">
        <f>'Wettkampf 1'!C13</f>
        <v>Esterwegen II</v>
      </c>
      <c r="D13" s="82">
        <v>305.10000000000002</v>
      </c>
      <c r="E13" s="83"/>
      <c r="F13" s="68">
        <f t="shared" si="0"/>
        <v>305.10000000000002</v>
      </c>
      <c r="G13" s="69">
        <f t="shared" si="1"/>
        <v>305.10000000000002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3.2" customHeight="1" x14ac:dyDescent="0.3">
      <c r="A14" s="106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111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.2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111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.2" customHeight="1" x14ac:dyDescent="0.3">
      <c r="A16" s="106">
        <v>7</v>
      </c>
      <c r="B16" s="66" t="str">
        <f>'Wettkampf 1'!B16</f>
        <v>Antons, Reinhard</v>
      </c>
      <c r="C16" s="66" t="str">
        <f>'Wettkampf 1'!C16</f>
        <v>Börgerwald</v>
      </c>
      <c r="D16" s="82">
        <v>307.7</v>
      </c>
      <c r="E16" s="83"/>
      <c r="F16" s="68">
        <f t="shared" si="0"/>
        <v>307.7</v>
      </c>
      <c r="G16" s="69">
        <f t="shared" si="1"/>
        <v>0</v>
      </c>
      <c r="H16" s="69">
        <f t="shared" si="2"/>
        <v>0</v>
      </c>
      <c r="I16" s="69">
        <f t="shared" si="3"/>
        <v>307.7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6">
        <v>8</v>
      </c>
      <c r="B17" s="66" t="str">
        <f>'Wettkampf 1'!B17</f>
        <v>Papen, Gerhard</v>
      </c>
      <c r="C17" s="66" t="str">
        <f>'Wettkampf 1'!C17</f>
        <v>Börgerwald</v>
      </c>
      <c r="D17" s="82">
        <v>302.7</v>
      </c>
      <c r="E17" s="83"/>
      <c r="F17" s="68">
        <f t="shared" si="0"/>
        <v>302.7</v>
      </c>
      <c r="G17" s="69">
        <f t="shared" si="1"/>
        <v>0</v>
      </c>
      <c r="H17" s="69">
        <f t="shared" si="2"/>
        <v>0</v>
      </c>
      <c r="I17" s="69">
        <f t="shared" si="3"/>
        <v>302.7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6">
        <v>9</v>
      </c>
      <c r="B18" s="66" t="str">
        <f>'Wettkampf 1'!B18</f>
        <v>Sebers, Bernhard</v>
      </c>
      <c r="C18" s="66" t="str">
        <f>'Wettkampf 1'!C18</f>
        <v>Börgerwald</v>
      </c>
      <c r="D18" s="82">
        <v>299.60000000000002</v>
      </c>
      <c r="E18" s="83"/>
      <c r="F18" s="68">
        <f t="shared" si="0"/>
        <v>299.60000000000002</v>
      </c>
      <c r="G18" s="69">
        <f t="shared" si="1"/>
        <v>0</v>
      </c>
      <c r="H18" s="69">
        <f t="shared" si="2"/>
        <v>0</v>
      </c>
      <c r="I18" s="69">
        <f t="shared" si="3"/>
        <v>299.60000000000002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6">
        <v>10</v>
      </c>
      <c r="B19" s="66" t="str">
        <f>'Wettkampf 1'!B19</f>
        <v>Goldsweer, Thomas</v>
      </c>
      <c r="C19" s="66" t="str">
        <f>'Wettkampf 1'!C19</f>
        <v>Börgerwald</v>
      </c>
      <c r="D19" s="82">
        <v>298.8</v>
      </c>
      <c r="E19" s="83"/>
      <c r="F19" s="68">
        <f t="shared" si="0"/>
        <v>298.8</v>
      </c>
      <c r="G19" s="69">
        <f t="shared" si="1"/>
        <v>0</v>
      </c>
      <c r="H19" s="69">
        <f t="shared" si="2"/>
        <v>0</v>
      </c>
      <c r="I19" s="69">
        <f t="shared" si="3"/>
        <v>298.8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 t="s">
        <v>111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 t="s">
        <v>111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6">
        <v>13</v>
      </c>
      <c r="B22" s="66" t="str">
        <f>'Wettkampf 1'!B22</f>
        <v>Schiering, Werner</v>
      </c>
      <c r="C22" s="66" t="str">
        <f>'Wettkampf 1'!C22</f>
        <v>Ostenwalde II</v>
      </c>
      <c r="D22" s="82">
        <v>298.39999999999998</v>
      </c>
      <c r="E22" s="83"/>
      <c r="F22" s="68">
        <f t="shared" si="0"/>
        <v>298.39999999999998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298.39999999999998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6">
        <v>14</v>
      </c>
      <c r="B23" s="66" t="str">
        <f>'Wettkampf 1'!B23</f>
        <v>Rosen, Thomas</v>
      </c>
      <c r="C23" s="66" t="str">
        <f>'Wettkampf 1'!C23</f>
        <v>Ostenwalde II</v>
      </c>
      <c r="D23" s="82">
        <v>306.8</v>
      </c>
      <c r="E23" s="83"/>
      <c r="F23" s="68">
        <f t="shared" si="0"/>
        <v>306.8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6">
        <v>15</v>
      </c>
      <c r="B24" s="66" t="str">
        <f>'Wettkampf 1'!B24</f>
        <v>Niemöller, Heinrich</v>
      </c>
      <c r="C24" s="66" t="str">
        <f>'Wettkampf 1'!C24</f>
        <v>Ostenwalde II</v>
      </c>
      <c r="D24" s="82">
        <v>297.2</v>
      </c>
      <c r="E24" s="83"/>
      <c r="F24" s="68">
        <f t="shared" si="0"/>
        <v>297.2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297.2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6">
        <v>16</v>
      </c>
      <c r="B25" s="66" t="str">
        <f>'Wettkampf 1'!B25</f>
        <v>Gödeker, Martin</v>
      </c>
      <c r="C25" s="66" t="str">
        <f>'Wettkampf 1'!C25</f>
        <v>Ostenwalde II</v>
      </c>
      <c r="D25" s="82">
        <v>305.3</v>
      </c>
      <c r="E25" s="83"/>
      <c r="F25" s="68">
        <f t="shared" si="0"/>
        <v>305.3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 t="s">
        <v>111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 t="s">
        <v>111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6">
        <v>19</v>
      </c>
      <c r="B28" s="66" t="str">
        <f>'Wettkampf 1'!B28</f>
        <v>Schorr, Johannes</v>
      </c>
      <c r="C28" s="66" t="str">
        <f>'Wettkampf 1'!C28</f>
        <v xml:space="preserve">Breddenberg </v>
      </c>
      <c r="D28" s="82">
        <v>294.7</v>
      </c>
      <c r="E28" s="83"/>
      <c r="F28" s="68">
        <f t="shared" si="0"/>
        <v>294.7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294.7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6">
        <v>20</v>
      </c>
      <c r="B29" s="66" t="str">
        <f>'Wettkampf 1'!B29</f>
        <v>Plüster, Jahn</v>
      </c>
      <c r="C29" s="66" t="str">
        <f>'Wettkampf 1'!C29</f>
        <v xml:space="preserve">Breddenberg </v>
      </c>
      <c r="D29" s="82">
        <v>298.8</v>
      </c>
      <c r="E29" s="83"/>
      <c r="F29" s="68">
        <f t="shared" si="0"/>
        <v>298.8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298.8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6">
        <v>21</v>
      </c>
      <c r="B30" s="66" t="str">
        <f>'Wettkampf 1'!B30</f>
        <v>Book, Johann</v>
      </c>
      <c r="C30" s="66" t="str">
        <f>'Wettkampf 1'!C30</f>
        <v xml:space="preserve">Breddenberg </v>
      </c>
      <c r="D30" s="82">
        <v>303.39999999999998</v>
      </c>
      <c r="E30" s="83"/>
      <c r="F30" s="68">
        <f t="shared" si="0"/>
        <v>303.39999999999998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6">
        <v>22</v>
      </c>
      <c r="B31" s="66" t="str">
        <f>'Wettkampf 1'!B31</f>
        <v>Schütze 22</v>
      </c>
      <c r="C31" s="66" t="str">
        <f>'Wettkampf 1'!C31</f>
        <v xml:space="preserve">Breddenberg 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6">
        <v>23</v>
      </c>
      <c r="B32" s="66" t="str">
        <f>'Wettkampf 1'!B32</f>
        <v>Schütze 23</v>
      </c>
      <c r="C32" s="66" t="str">
        <f>'Wettkampf 1'!C32</f>
        <v xml:space="preserve">Breddenberg </v>
      </c>
      <c r="D32" s="82"/>
      <c r="E32" s="83" t="s">
        <v>111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6">
        <v>24</v>
      </c>
      <c r="B33" s="66" t="str">
        <f>'Wettkampf 1'!B33</f>
        <v>Schütze 24</v>
      </c>
      <c r="C33" s="66" t="str">
        <f>'Wettkampf 1'!C33</f>
        <v xml:space="preserve">Breddenberg </v>
      </c>
      <c r="D33" s="82"/>
      <c r="E33" s="83" t="s">
        <v>111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3.2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3.2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3.2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3.2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3.2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912.40000000000009</v>
      </c>
      <c r="H46" s="69">
        <f>SUM(H10:H45)</f>
        <v>4</v>
      </c>
      <c r="I46" s="69">
        <f>LARGE(I10:I45,1)+LARGE(I10:I45,2)+LARGE(I10:I45,3)</f>
        <v>910</v>
      </c>
      <c r="J46" s="69">
        <f>SUM(J10:J45)</f>
        <v>4</v>
      </c>
      <c r="K46" s="69">
        <f>LARGE(K10:K45,1)+LARGE(K10:K45,2)+LARGE(K10:K45,3)</f>
        <v>910.5</v>
      </c>
      <c r="L46" s="69">
        <f>SUM(L10:L45)</f>
        <v>4</v>
      </c>
      <c r="M46" s="69">
        <f>LARGE(M10:M45,1)+LARGE(M10:M45,2)+LARGE(M10:M45,3)</f>
        <v>896.90000000000009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W7" sqref="W7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6640625" style="69" customWidth="1"/>
    <col min="4" max="4" width="16.3320312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33203125" style="70" customWidth="1"/>
    <col min="25" max="26" width="0" style="70" hidden="1" customWidth="1"/>
    <col min="27" max="27" width="0" style="71" hidden="1" customWidth="1"/>
    <col min="28" max="28" width="22.3320312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9" t="str">
        <f>Übersicht!F4</f>
        <v>Ostenwalde</v>
      </c>
      <c r="X1" s="179"/>
    </row>
    <row r="2" spans="1:29" x14ac:dyDescent="0.3">
      <c r="A2" s="106">
        <v>1</v>
      </c>
      <c r="B2" s="64" t="str">
        <f>'Wettkampf 1'!B2</f>
        <v>Esterwegen II</v>
      </c>
      <c r="D2" s="73">
        <f>G46</f>
        <v>914.3</v>
      </c>
      <c r="E2" s="110" t="str">
        <f>IF(H46&gt;4,"Es sind zu viele Schützen in Wertung!"," ")</f>
        <v>Es sind zu viele Schützen in Wertung!</v>
      </c>
      <c r="V2" s="107" t="s">
        <v>31</v>
      </c>
      <c r="W2" s="180" t="str">
        <f>Übersicht!F3</f>
        <v>01.10.</v>
      </c>
      <c r="X2" s="179"/>
    </row>
    <row r="3" spans="1:29" x14ac:dyDescent="0.3">
      <c r="A3" s="106">
        <v>2</v>
      </c>
      <c r="B3" s="64" t="str">
        <f>'Wettkampf 1'!B3</f>
        <v>Börgerwald</v>
      </c>
      <c r="D3" s="73">
        <f>I46</f>
        <v>907.59999999999991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911.5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 xml:space="preserve">Breddenberg </v>
      </c>
      <c r="D5" s="73">
        <f>M46</f>
        <v>897.09999999999991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 t="s">
        <v>126</v>
      </c>
      <c r="X5" s="175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 t="s">
        <v>127</v>
      </c>
      <c r="X6" s="178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1" t="s">
        <v>128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3.2" customHeight="1" x14ac:dyDescent="0.3">
      <c r="A10" s="106">
        <v>1</v>
      </c>
      <c r="B10" s="66" t="str">
        <f>'Wettkampf 1'!B10</f>
        <v>Kassens, Heinz</v>
      </c>
      <c r="C10" s="66" t="str">
        <f>'Wettkampf 1'!C10</f>
        <v>Esterwegen II</v>
      </c>
      <c r="D10" s="82">
        <v>298.39999999999998</v>
      </c>
      <c r="E10" s="83"/>
      <c r="F10" s="68">
        <f>IF(E10="x","0",D10)</f>
        <v>298.39999999999998</v>
      </c>
      <c r="G10" s="69">
        <f>IF(C10=$B$2,F10,0)</f>
        <v>298.39999999999998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3.2" customHeight="1" x14ac:dyDescent="0.3">
      <c r="A11" s="106">
        <v>2</v>
      </c>
      <c r="B11" s="66" t="str">
        <f>'Wettkampf 1'!B11</f>
        <v>Klumpe, Christian</v>
      </c>
      <c r="C11" s="66" t="str">
        <f>'Wettkampf 1'!C11</f>
        <v>Esterwegen II</v>
      </c>
      <c r="D11" s="82">
        <v>305.89999999999998</v>
      </c>
      <c r="E11" s="83"/>
      <c r="F11" s="68">
        <f t="shared" ref="F11:F45" si="0">IF(E11="x","0",D11)</f>
        <v>305.89999999999998</v>
      </c>
      <c r="G11" s="69">
        <f t="shared" ref="G11:G45" si="1">IF(C11=$B$2,F11,0)</f>
        <v>305.89999999999998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3.2" customHeight="1" x14ac:dyDescent="0.3">
      <c r="A12" s="106">
        <v>3</v>
      </c>
      <c r="B12" s="66" t="str">
        <f>'Wettkampf 1'!B12</f>
        <v>Janzen, Heinz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3.2" customHeight="1" x14ac:dyDescent="0.3">
      <c r="A13" s="106">
        <v>4</v>
      </c>
      <c r="B13" s="66" t="str">
        <f>'Wettkampf 1'!B13</f>
        <v>Lüken, Christian</v>
      </c>
      <c r="C13" s="66" t="str">
        <f>'Wettkampf 1'!C13</f>
        <v>Esterwegen II</v>
      </c>
      <c r="D13" s="82">
        <v>310</v>
      </c>
      <c r="E13" s="83"/>
      <c r="F13" s="68">
        <f t="shared" si="0"/>
        <v>310</v>
      </c>
      <c r="G13" s="69">
        <f t="shared" si="1"/>
        <v>310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3.2" customHeight="1" x14ac:dyDescent="0.3">
      <c r="A14" s="106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.2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.2" customHeight="1" x14ac:dyDescent="0.3">
      <c r="A16" s="106">
        <v>7</v>
      </c>
      <c r="B16" s="66" t="str">
        <f>'Wettkampf 1'!B16</f>
        <v>Antons, Reinhard</v>
      </c>
      <c r="C16" s="66" t="str">
        <f>'Wettkampf 1'!C16</f>
        <v>Börgerwald</v>
      </c>
      <c r="D16" s="82">
        <v>307.2</v>
      </c>
      <c r="E16" s="83"/>
      <c r="F16" s="68">
        <f t="shared" si="0"/>
        <v>307.2</v>
      </c>
      <c r="G16" s="69">
        <f t="shared" si="1"/>
        <v>0</v>
      </c>
      <c r="H16" s="69">
        <f t="shared" si="2"/>
        <v>0</v>
      </c>
      <c r="I16" s="69">
        <f t="shared" si="3"/>
        <v>307.2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6">
        <v>8</v>
      </c>
      <c r="B17" s="66" t="str">
        <f>'Wettkampf 1'!B17</f>
        <v>Papen, Gerhard</v>
      </c>
      <c r="C17" s="66" t="str">
        <f>'Wettkampf 1'!C17</f>
        <v>Börgerwald</v>
      </c>
      <c r="D17" s="82">
        <v>301.10000000000002</v>
      </c>
      <c r="E17" s="83"/>
      <c r="F17" s="68">
        <f t="shared" si="0"/>
        <v>301.10000000000002</v>
      </c>
      <c r="G17" s="69">
        <f t="shared" si="1"/>
        <v>0</v>
      </c>
      <c r="H17" s="69">
        <f t="shared" si="2"/>
        <v>0</v>
      </c>
      <c r="I17" s="69">
        <f t="shared" si="3"/>
        <v>301.10000000000002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6">
        <v>9</v>
      </c>
      <c r="B18" s="66" t="str">
        <f>'Wettkampf 1'!B18</f>
        <v>Sebers, Bernhard</v>
      </c>
      <c r="C18" s="66" t="str">
        <f>'Wettkampf 1'!C18</f>
        <v>Börgerwald</v>
      </c>
      <c r="D18" s="82">
        <v>296.60000000000002</v>
      </c>
      <c r="E18" s="83"/>
      <c r="F18" s="68">
        <f t="shared" si="0"/>
        <v>296.60000000000002</v>
      </c>
      <c r="G18" s="69">
        <f t="shared" si="1"/>
        <v>0</v>
      </c>
      <c r="H18" s="69">
        <f t="shared" si="2"/>
        <v>0</v>
      </c>
      <c r="I18" s="69">
        <f t="shared" si="3"/>
        <v>296.60000000000002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6">
        <v>10</v>
      </c>
      <c r="B19" s="66" t="str">
        <f>'Wettkampf 1'!B19</f>
        <v>Goldsweer, Thomas</v>
      </c>
      <c r="C19" s="66" t="str">
        <f>'Wettkampf 1'!C19</f>
        <v>Börgerwald</v>
      </c>
      <c r="D19" s="82">
        <v>299.3</v>
      </c>
      <c r="E19" s="83"/>
      <c r="F19" s="68">
        <f t="shared" si="0"/>
        <v>299.3</v>
      </c>
      <c r="G19" s="69">
        <f t="shared" si="1"/>
        <v>0</v>
      </c>
      <c r="H19" s="69">
        <f t="shared" si="2"/>
        <v>0</v>
      </c>
      <c r="I19" s="69">
        <f t="shared" si="3"/>
        <v>299.3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6">
        <v>13</v>
      </c>
      <c r="B22" s="66" t="str">
        <f>'Wettkampf 1'!B22</f>
        <v>Schiering, Werner</v>
      </c>
      <c r="C22" s="66" t="str">
        <f>'Wettkampf 1'!C22</f>
        <v>Ostenwalde II</v>
      </c>
      <c r="D22" s="82">
        <v>297.89999999999998</v>
      </c>
      <c r="E22" s="83"/>
      <c r="F22" s="68">
        <f t="shared" si="0"/>
        <v>297.89999999999998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297.89999999999998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6">
        <v>14</v>
      </c>
      <c r="B23" s="66" t="str">
        <f>'Wettkampf 1'!B23</f>
        <v>Rosen, Thomas</v>
      </c>
      <c r="C23" s="66" t="str">
        <f>'Wettkampf 1'!C23</f>
        <v>Ostenwalde II</v>
      </c>
      <c r="D23" s="82">
        <v>309.8</v>
      </c>
      <c r="E23" s="83"/>
      <c r="F23" s="68">
        <f t="shared" si="0"/>
        <v>309.8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6">
        <v>15</v>
      </c>
      <c r="B24" s="66" t="str">
        <f>'Wettkampf 1'!B24</f>
        <v>Niemöller, Heinrich</v>
      </c>
      <c r="C24" s="66" t="str">
        <f>'Wettkampf 1'!C24</f>
        <v>Ostenwalde II</v>
      </c>
      <c r="D24" s="82">
        <v>295.39999999999998</v>
      </c>
      <c r="E24" s="83"/>
      <c r="F24" s="68">
        <f t="shared" si="0"/>
        <v>295.39999999999998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295.39999999999998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6">
        <v>16</v>
      </c>
      <c r="B25" s="66" t="str">
        <f>'Wettkampf 1'!B25</f>
        <v>Gödeker, Martin</v>
      </c>
      <c r="C25" s="66" t="str">
        <f>'Wettkampf 1'!C25</f>
        <v>Ostenwalde II</v>
      </c>
      <c r="D25" s="82">
        <v>303.8</v>
      </c>
      <c r="E25" s="83"/>
      <c r="F25" s="68">
        <f t="shared" si="0"/>
        <v>303.8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6">
        <v>19</v>
      </c>
      <c r="B28" s="66" t="str">
        <f>'Wettkampf 1'!B28</f>
        <v>Schorr, Johannes</v>
      </c>
      <c r="C28" s="66" t="str">
        <f>'Wettkampf 1'!C28</f>
        <v xml:space="preserve">Breddenberg </v>
      </c>
      <c r="D28" s="82">
        <v>300.2</v>
      </c>
      <c r="E28" s="83"/>
      <c r="F28" s="68">
        <f t="shared" si="0"/>
        <v>300.2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6">
        <v>20</v>
      </c>
      <c r="B29" s="66" t="str">
        <f>'Wettkampf 1'!B29</f>
        <v>Plüster, Jahn</v>
      </c>
      <c r="C29" s="66" t="str">
        <f>'Wettkampf 1'!C29</f>
        <v xml:space="preserve">Breddenberg </v>
      </c>
      <c r="D29" s="82">
        <v>295.3</v>
      </c>
      <c r="E29" s="83"/>
      <c r="F29" s="68">
        <f t="shared" si="0"/>
        <v>295.3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295.3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6">
        <v>21</v>
      </c>
      <c r="B30" s="66" t="str">
        <f>'Wettkampf 1'!B30</f>
        <v>Book, Johann</v>
      </c>
      <c r="C30" s="66" t="str">
        <f>'Wettkampf 1'!C30</f>
        <v xml:space="preserve">Breddenberg </v>
      </c>
      <c r="D30" s="82">
        <v>301.60000000000002</v>
      </c>
      <c r="E30" s="83"/>
      <c r="F30" s="68">
        <f t="shared" si="0"/>
        <v>301.60000000000002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6">
        <v>22</v>
      </c>
      <c r="B31" s="66" t="str">
        <f>'Wettkampf 1'!B31</f>
        <v>Schütze 22</v>
      </c>
      <c r="C31" s="66" t="str">
        <f>'Wettkampf 1'!C31</f>
        <v xml:space="preserve">Breddenberg 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6">
        <v>23</v>
      </c>
      <c r="B32" s="66" t="str">
        <f>'Wettkampf 1'!B32</f>
        <v>Schütze 23</v>
      </c>
      <c r="C32" s="66" t="str">
        <f>'Wettkampf 1'!C32</f>
        <v xml:space="preserve">Breddenberg 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6">
        <v>24</v>
      </c>
      <c r="B33" s="66" t="str">
        <f>'Wettkampf 1'!B33</f>
        <v>Schütze 24</v>
      </c>
      <c r="C33" s="66" t="str">
        <f>'Wettkampf 1'!C33</f>
        <v xml:space="preserve">Breddenberg 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914.3</v>
      </c>
      <c r="H46" s="69">
        <f>SUM(H10:H45)</f>
        <v>6</v>
      </c>
      <c r="I46" s="69">
        <f>LARGE(I10:I45,1)+LARGE(I10:I45,2)+LARGE(I10:I45,3)</f>
        <v>907.59999999999991</v>
      </c>
      <c r="J46" s="69">
        <f>SUM(J10:J45)</f>
        <v>6</v>
      </c>
      <c r="K46" s="69">
        <f>LARGE(K10:K45,1)+LARGE(K10:K45,2)+LARGE(K10:K45,3)</f>
        <v>911.5</v>
      </c>
      <c r="L46" s="69">
        <f>SUM(L10:L45)</f>
        <v>6</v>
      </c>
      <c r="M46" s="69">
        <f>LARGE(M10:M45,1)+LARGE(M10:M45,2)+LARGE(M10:M45,3)</f>
        <v>897.09999999999991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9" sqref="T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6640625" style="69" customWidth="1"/>
    <col min="4" max="4" width="16.3320312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33203125" style="70" customWidth="1"/>
    <col min="25" max="26" width="0" style="70" hidden="1" customWidth="1"/>
    <col min="27" max="27" width="0" style="71" hidden="1" customWidth="1"/>
    <col min="28" max="28" width="22.3320312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9" t="str">
        <f>Übersicht!G4</f>
        <v>Breddenberg</v>
      </c>
      <c r="X1" s="179"/>
    </row>
    <row r="2" spans="1:29" x14ac:dyDescent="0.3">
      <c r="A2" s="106">
        <v>1</v>
      </c>
      <c r="B2" s="64" t="str">
        <f>'Wettkampf 1'!B2</f>
        <v>Esterwegen II</v>
      </c>
      <c r="D2" s="73">
        <f>G46</f>
        <v>916.5</v>
      </c>
      <c r="E2" s="110" t="str">
        <f>IF(H46&gt;4,"Es sind zu viele Schützen in Wertung!"," ")</f>
        <v xml:space="preserve"> </v>
      </c>
      <c r="V2" s="107" t="s">
        <v>31</v>
      </c>
      <c r="W2" s="180" t="str">
        <f>Übersicht!G3</f>
        <v>15.10.</v>
      </c>
      <c r="X2" s="179"/>
    </row>
    <row r="3" spans="1:29" x14ac:dyDescent="0.3">
      <c r="A3" s="106">
        <v>2</v>
      </c>
      <c r="B3" s="64" t="str">
        <f>'Wettkampf 1'!B3</f>
        <v>Börgerwald</v>
      </c>
      <c r="D3" s="73">
        <f>I46</f>
        <v>911.49999999999989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915.59999999999991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 xml:space="preserve">Breddenberg </v>
      </c>
      <c r="D5" s="73">
        <f>M46</f>
        <v>903.30000000000007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74" t="s">
        <v>129</v>
      </c>
      <c r="X5" s="175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8" t="s">
        <v>130</v>
      </c>
      <c r="X6" s="178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81" t="s">
        <v>129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3.2" customHeight="1" x14ac:dyDescent="0.3">
      <c r="A10" s="106">
        <v>1</v>
      </c>
      <c r="B10" s="66" t="str">
        <f>'Wettkampf 1'!B10</f>
        <v>Kassens, Heinz</v>
      </c>
      <c r="C10" s="66" t="str">
        <f>'Wettkampf 1'!C10</f>
        <v>Esterwegen II</v>
      </c>
      <c r="D10" s="82">
        <v>308.3</v>
      </c>
      <c r="E10" s="83"/>
      <c r="F10" s="68">
        <f>IF(E10="x","0",D10)</f>
        <v>308.3</v>
      </c>
      <c r="G10" s="69">
        <f>IF(C10=$B$2,F10,0)</f>
        <v>308.3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3.2" customHeight="1" x14ac:dyDescent="0.3">
      <c r="A11" s="106">
        <v>2</v>
      </c>
      <c r="B11" s="66" t="str">
        <f>'Wettkampf 1'!B11</f>
        <v>Klumpe, Christian</v>
      </c>
      <c r="C11" s="66" t="str">
        <f>'Wettkampf 1'!C11</f>
        <v>Esterwegen II</v>
      </c>
      <c r="D11" s="82">
        <v>301.8</v>
      </c>
      <c r="E11" s="83"/>
      <c r="F11" s="68">
        <f t="shared" ref="F11:F45" si="0">IF(E11="x","0",D11)</f>
        <v>301.8</v>
      </c>
      <c r="G11" s="69">
        <f t="shared" ref="G11:G45" si="1">IF(C11=$B$2,F11,0)</f>
        <v>301.8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3.2" customHeight="1" x14ac:dyDescent="0.3">
      <c r="A12" s="106">
        <v>3</v>
      </c>
      <c r="B12" s="66" t="str">
        <f>'Wettkampf 1'!B12</f>
        <v>Janzen, Heinz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3.2" customHeight="1" x14ac:dyDescent="0.3">
      <c r="A13" s="106">
        <v>4</v>
      </c>
      <c r="B13" s="66" t="str">
        <f>'Wettkampf 1'!B13</f>
        <v>Lüken, Christian</v>
      </c>
      <c r="C13" s="66" t="str">
        <f>'Wettkampf 1'!C13</f>
        <v>Esterwegen II</v>
      </c>
      <c r="D13" s="82">
        <v>306.39999999999998</v>
      </c>
      <c r="E13" s="83"/>
      <c r="F13" s="68">
        <f t="shared" si="0"/>
        <v>306.39999999999998</v>
      </c>
      <c r="G13" s="69">
        <f t="shared" si="1"/>
        <v>306.39999999999998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3.2" customHeight="1" x14ac:dyDescent="0.3">
      <c r="A14" s="106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111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.2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111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.2" customHeight="1" x14ac:dyDescent="0.3">
      <c r="A16" s="106">
        <v>7</v>
      </c>
      <c r="B16" s="66" t="str">
        <f>'Wettkampf 1'!B16</f>
        <v>Antons, Reinhard</v>
      </c>
      <c r="C16" s="66" t="str">
        <f>'Wettkampf 1'!C16</f>
        <v>Börgerwald</v>
      </c>
      <c r="D16" s="82">
        <v>305.7</v>
      </c>
      <c r="E16" s="83"/>
      <c r="F16" s="68">
        <f t="shared" si="0"/>
        <v>305.7</v>
      </c>
      <c r="G16" s="69">
        <f t="shared" si="1"/>
        <v>0</v>
      </c>
      <c r="H16" s="69">
        <f t="shared" si="2"/>
        <v>0</v>
      </c>
      <c r="I16" s="69">
        <f t="shared" si="3"/>
        <v>305.7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6">
        <v>8</v>
      </c>
      <c r="B17" s="66" t="str">
        <f>'Wettkampf 1'!B17</f>
        <v>Papen, Gerhard</v>
      </c>
      <c r="C17" s="66" t="str">
        <f>'Wettkampf 1'!C17</f>
        <v>Börgerwald</v>
      </c>
      <c r="D17" s="82">
        <v>306.39999999999998</v>
      </c>
      <c r="E17" s="83"/>
      <c r="F17" s="68">
        <f t="shared" si="0"/>
        <v>306.39999999999998</v>
      </c>
      <c r="G17" s="69">
        <f t="shared" si="1"/>
        <v>0</v>
      </c>
      <c r="H17" s="69">
        <f t="shared" si="2"/>
        <v>0</v>
      </c>
      <c r="I17" s="69">
        <f t="shared" si="3"/>
        <v>306.39999999999998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6">
        <v>9</v>
      </c>
      <c r="B18" s="66" t="str">
        <f>'Wettkampf 1'!B18</f>
        <v>Sebers, Bernhard</v>
      </c>
      <c r="C18" s="66" t="str">
        <f>'Wettkampf 1'!C18</f>
        <v>Börgerwald</v>
      </c>
      <c r="D18" s="82">
        <v>299.39999999999998</v>
      </c>
      <c r="E18" s="83"/>
      <c r="F18" s="68">
        <f t="shared" si="0"/>
        <v>299.39999999999998</v>
      </c>
      <c r="G18" s="69">
        <f t="shared" si="1"/>
        <v>0</v>
      </c>
      <c r="H18" s="69">
        <f t="shared" si="2"/>
        <v>0</v>
      </c>
      <c r="I18" s="69">
        <f t="shared" si="3"/>
        <v>299.39999999999998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6">
        <v>10</v>
      </c>
      <c r="B19" s="66" t="str">
        <f>'Wettkampf 1'!B19</f>
        <v>Goldsweer, Thomas</v>
      </c>
      <c r="C19" s="66" t="str">
        <f>'Wettkampf 1'!C19</f>
        <v>Börgerwald</v>
      </c>
      <c r="D19" s="82">
        <v>295.10000000000002</v>
      </c>
      <c r="E19" s="83"/>
      <c r="F19" s="68">
        <f t="shared" si="0"/>
        <v>295.10000000000002</v>
      </c>
      <c r="G19" s="69">
        <f t="shared" si="1"/>
        <v>0</v>
      </c>
      <c r="H19" s="69">
        <f t="shared" si="2"/>
        <v>0</v>
      </c>
      <c r="I19" s="69">
        <f t="shared" si="3"/>
        <v>295.10000000000002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 t="s">
        <v>111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 t="s">
        <v>111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6">
        <v>13</v>
      </c>
      <c r="B22" s="66" t="str">
        <f>'Wettkampf 1'!B22</f>
        <v>Schiering, Werner</v>
      </c>
      <c r="C22" s="66" t="str">
        <f>'Wettkampf 1'!C22</f>
        <v>Ostenwalde II</v>
      </c>
      <c r="D22" s="82">
        <v>301.8</v>
      </c>
      <c r="E22" s="83"/>
      <c r="F22" s="68">
        <f t="shared" si="0"/>
        <v>301.8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301.8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6">
        <v>14</v>
      </c>
      <c r="B23" s="66" t="str">
        <f>'Wettkampf 1'!B23</f>
        <v>Rosen, Thomas</v>
      </c>
      <c r="C23" s="66" t="str">
        <f>'Wettkampf 1'!C23</f>
        <v>Ostenwalde II</v>
      </c>
      <c r="D23" s="82">
        <v>313</v>
      </c>
      <c r="E23" s="83"/>
      <c r="F23" s="68">
        <f t="shared" si="0"/>
        <v>313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6">
        <v>15</v>
      </c>
      <c r="B24" s="66" t="str">
        <f>'Wettkampf 1'!B24</f>
        <v>Niemöller, Heinrich</v>
      </c>
      <c r="C24" s="66" t="str">
        <f>'Wettkampf 1'!C24</f>
        <v>Ostenwalde II</v>
      </c>
      <c r="D24" s="82">
        <v>299.89999999999998</v>
      </c>
      <c r="E24" s="83"/>
      <c r="F24" s="68">
        <f t="shared" si="0"/>
        <v>299.89999999999998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6">
        <v>16</v>
      </c>
      <c r="B25" s="66" t="str">
        <f>'Wettkampf 1'!B25</f>
        <v>Gödeker, Martin</v>
      </c>
      <c r="C25" s="66" t="str">
        <f>'Wettkampf 1'!C25</f>
        <v>Ostenwalde II</v>
      </c>
      <c r="D25" s="82">
        <v>300.8</v>
      </c>
      <c r="E25" s="83"/>
      <c r="F25" s="68">
        <f t="shared" si="0"/>
        <v>300.8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300.8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 t="s">
        <v>111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 t="s">
        <v>111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6">
        <v>19</v>
      </c>
      <c r="B28" s="66" t="str">
        <f>'Wettkampf 1'!B28</f>
        <v>Schorr, Johannes</v>
      </c>
      <c r="C28" s="66" t="str">
        <f>'Wettkampf 1'!C28</f>
        <v xml:space="preserve">Breddenberg </v>
      </c>
      <c r="D28" s="82">
        <v>302.60000000000002</v>
      </c>
      <c r="E28" s="83"/>
      <c r="F28" s="68">
        <f t="shared" si="0"/>
        <v>302.60000000000002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302.60000000000002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6">
        <v>20</v>
      </c>
      <c r="B29" s="66" t="str">
        <f>'Wettkampf 1'!B29</f>
        <v>Plüster, Jahn</v>
      </c>
      <c r="C29" s="66" t="str">
        <f>'Wettkampf 1'!C29</f>
        <v xml:space="preserve">Breddenberg </v>
      </c>
      <c r="D29" s="82">
        <v>297.60000000000002</v>
      </c>
      <c r="E29" s="83"/>
      <c r="F29" s="68">
        <f t="shared" si="0"/>
        <v>297.60000000000002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297.60000000000002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6">
        <v>21</v>
      </c>
      <c r="B30" s="66" t="str">
        <f>'Wettkampf 1'!B30</f>
        <v>Book, Johann</v>
      </c>
      <c r="C30" s="66" t="str">
        <f>'Wettkampf 1'!C30</f>
        <v xml:space="preserve">Breddenberg </v>
      </c>
      <c r="D30" s="82">
        <v>303.10000000000002</v>
      </c>
      <c r="E30" s="83"/>
      <c r="F30" s="68">
        <f t="shared" si="0"/>
        <v>303.10000000000002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6">
        <v>22</v>
      </c>
      <c r="B31" s="66" t="str">
        <f>'Wettkampf 1'!B31</f>
        <v>Schütze 22</v>
      </c>
      <c r="C31" s="66" t="str">
        <f>'Wettkampf 1'!C31</f>
        <v xml:space="preserve">Breddenberg </v>
      </c>
      <c r="D31" s="82"/>
      <c r="E31" s="83" t="s">
        <v>111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6">
        <v>23</v>
      </c>
      <c r="B32" s="66" t="str">
        <f>'Wettkampf 1'!B32</f>
        <v>Schütze 23</v>
      </c>
      <c r="C32" s="66" t="str">
        <f>'Wettkampf 1'!C32</f>
        <v xml:space="preserve">Breddenberg </v>
      </c>
      <c r="D32" s="82"/>
      <c r="E32" s="83" t="s">
        <v>111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6">
        <v>24</v>
      </c>
      <c r="B33" s="66" t="str">
        <f>'Wettkampf 1'!B33</f>
        <v>Schütze 24</v>
      </c>
      <c r="C33" s="66" t="str">
        <f>'Wettkampf 1'!C33</f>
        <v xml:space="preserve">Breddenberg </v>
      </c>
      <c r="D33" s="82"/>
      <c r="E33" s="83" t="s">
        <v>111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 t="s">
        <v>111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 t="s">
        <v>111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 t="s">
        <v>111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 t="s">
        <v>111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 t="s">
        <v>111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111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111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111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916.5</v>
      </c>
      <c r="H46" s="69">
        <f>SUM(H10:H45)</f>
        <v>4</v>
      </c>
      <c r="I46" s="69">
        <f>LARGE(I10:I45,1)+LARGE(I10:I45,2)+LARGE(I10:I45,3)</f>
        <v>911.49999999999989</v>
      </c>
      <c r="J46" s="69">
        <f>SUM(J10:J45)</f>
        <v>4</v>
      </c>
      <c r="K46" s="69">
        <f>LARGE(K10:K45,1)+LARGE(K10:K45,2)+LARGE(K10:K45,3)</f>
        <v>915.59999999999991</v>
      </c>
      <c r="L46" s="69">
        <f>SUM(L10:L45)</f>
        <v>4</v>
      </c>
      <c r="M46" s="69">
        <f>LARGE(M10:M45,1)+LARGE(M10:M45,2)+LARGE(M10:M45,3)</f>
        <v>903.30000000000007</v>
      </c>
      <c r="N46" s="69">
        <f>SUM(N10:N45)</f>
        <v>3</v>
      </c>
      <c r="O46" s="69">
        <f>LARGE(O10:O45,1)+LARGE(O10:O45,2)+LARGE(O10:O45,3)</f>
        <v>0</v>
      </c>
      <c r="P46" s="69">
        <f>SUM(P10:P45)</f>
        <v>0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5:X5"/>
    <mergeCell ref="W6:X6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6640625" style="69" customWidth="1"/>
    <col min="4" max="4" width="16.3320312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33203125" style="70" customWidth="1"/>
    <col min="25" max="26" width="0" style="70" hidden="1" customWidth="1"/>
    <col min="27" max="27" width="0" style="71" hidden="1" customWidth="1"/>
    <col min="28" max="28" width="22.3320312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9" t="str">
        <f>Übersicht!H4</f>
        <v>Esterwegen</v>
      </c>
      <c r="X1" s="179"/>
    </row>
    <row r="2" spans="1:29" x14ac:dyDescent="0.3">
      <c r="A2" s="106">
        <v>1</v>
      </c>
      <c r="B2" s="64" t="str">
        <f>'Wettkampf 1'!B2</f>
        <v>Esterwegen II</v>
      </c>
      <c r="D2" s="73">
        <f>G46</f>
        <v>897</v>
      </c>
      <c r="E2" s="110" t="str">
        <f>IF(H46&gt;4,"Es sind zu viele Schützen in Wertung!"," ")</f>
        <v>Es sind zu viele Schützen in Wertung!</v>
      </c>
      <c r="V2" s="107" t="s">
        <v>31</v>
      </c>
      <c r="W2" s="180" t="str">
        <f>Übersicht!H3</f>
        <v>29.10.</v>
      </c>
      <c r="X2" s="179"/>
    </row>
    <row r="3" spans="1:29" x14ac:dyDescent="0.3">
      <c r="A3" s="106">
        <v>2</v>
      </c>
      <c r="B3" s="64" t="str">
        <f>'Wettkampf 1'!B3</f>
        <v>Börgerwald</v>
      </c>
      <c r="D3" s="73">
        <f>I46</f>
        <v>916.5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908.3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 xml:space="preserve">Breddenberg </v>
      </c>
      <c r="D5" s="73">
        <f>M46</f>
        <v>894.6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 t="s">
        <v>131</v>
      </c>
      <c r="X5" s="175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1" t="s">
        <v>132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3.2" customHeight="1" x14ac:dyDescent="0.3">
      <c r="A10" s="106">
        <v>1</v>
      </c>
      <c r="B10" s="66" t="str">
        <f>'Wettkampf 1'!B10</f>
        <v>Kassens, Heinz</v>
      </c>
      <c r="C10" s="66" t="str">
        <f>'Wettkampf 1'!C10</f>
        <v>Esterwegen II</v>
      </c>
      <c r="D10" s="82">
        <v>296.2</v>
      </c>
      <c r="E10" s="83"/>
      <c r="F10" s="68">
        <f>IF(E10="x","0",D10)</f>
        <v>296.2</v>
      </c>
      <c r="G10" s="69">
        <f>IF(C10=$B$2,F10,0)</f>
        <v>296.2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3.2" customHeight="1" x14ac:dyDescent="0.3">
      <c r="A11" s="106">
        <v>2</v>
      </c>
      <c r="B11" s="66" t="str">
        <f>'Wettkampf 1'!B11</f>
        <v>Klumpe, Christian</v>
      </c>
      <c r="C11" s="66" t="str">
        <f>'Wettkampf 1'!C11</f>
        <v>Esterwegen II</v>
      </c>
      <c r="D11" s="82">
        <v>296.39999999999998</v>
      </c>
      <c r="E11" s="83"/>
      <c r="F11" s="68">
        <f t="shared" ref="F11:F45" si="0">IF(E11="x","0",D11)</f>
        <v>296.39999999999998</v>
      </c>
      <c r="G11" s="69">
        <f t="shared" ref="G11:G45" si="1">IF(C11=$B$2,F11,0)</f>
        <v>296.39999999999998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3.2" customHeight="1" x14ac:dyDescent="0.3">
      <c r="A12" s="106">
        <v>3</v>
      </c>
      <c r="B12" s="66" t="str">
        <f>'Wettkampf 1'!B12</f>
        <v>Janzen, Heinz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3.2" customHeight="1" x14ac:dyDescent="0.3">
      <c r="A13" s="106">
        <v>4</v>
      </c>
      <c r="B13" s="66" t="str">
        <f>'Wettkampf 1'!B13</f>
        <v>Lüken, Christian</v>
      </c>
      <c r="C13" s="66" t="str">
        <f>'Wettkampf 1'!C13</f>
        <v>Esterwegen II</v>
      </c>
      <c r="D13" s="82">
        <v>304.39999999999998</v>
      </c>
      <c r="E13" s="83"/>
      <c r="F13" s="68">
        <f t="shared" si="0"/>
        <v>304.39999999999998</v>
      </c>
      <c r="G13" s="69">
        <f t="shared" si="1"/>
        <v>304.39999999999998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3.2" customHeight="1" x14ac:dyDescent="0.3">
      <c r="A14" s="106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.2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.2" customHeight="1" x14ac:dyDescent="0.3">
      <c r="A16" s="106">
        <v>7</v>
      </c>
      <c r="B16" s="66" t="str">
        <f>'Wettkampf 1'!B16</f>
        <v>Antons, Reinhard</v>
      </c>
      <c r="C16" s="66" t="str">
        <f>'Wettkampf 1'!C16</f>
        <v>Börgerwald</v>
      </c>
      <c r="D16" s="82">
        <v>308.3</v>
      </c>
      <c r="E16" s="83"/>
      <c r="F16" s="68">
        <f t="shared" si="0"/>
        <v>308.3</v>
      </c>
      <c r="G16" s="69">
        <f t="shared" si="1"/>
        <v>0</v>
      </c>
      <c r="H16" s="69">
        <f t="shared" si="2"/>
        <v>0</v>
      </c>
      <c r="I16" s="69">
        <f t="shared" si="3"/>
        <v>308.3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6">
        <v>8</v>
      </c>
      <c r="B17" s="66" t="str">
        <f>'Wettkampf 1'!B17</f>
        <v>Papen, Gerhard</v>
      </c>
      <c r="C17" s="66" t="str">
        <f>'Wettkampf 1'!C17</f>
        <v>Börgerwald</v>
      </c>
      <c r="D17" s="82">
        <v>302.8</v>
      </c>
      <c r="E17" s="83"/>
      <c r="F17" s="68">
        <f t="shared" si="0"/>
        <v>302.8</v>
      </c>
      <c r="G17" s="69">
        <f t="shared" si="1"/>
        <v>0</v>
      </c>
      <c r="H17" s="69">
        <f t="shared" si="2"/>
        <v>0</v>
      </c>
      <c r="I17" s="69">
        <f t="shared" si="3"/>
        <v>302.8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6">
        <v>9</v>
      </c>
      <c r="B18" s="66" t="str">
        <f>'Wettkampf 1'!B18</f>
        <v>Sebers, Bernhard</v>
      </c>
      <c r="C18" s="66" t="str">
        <f>'Wettkampf 1'!C18</f>
        <v>Börgerwald</v>
      </c>
      <c r="D18" s="82">
        <v>287.10000000000002</v>
      </c>
      <c r="E18" s="83"/>
      <c r="F18" s="68">
        <f t="shared" si="0"/>
        <v>287.10000000000002</v>
      </c>
      <c r="G18" s="69">
        <f t="shared" si="1"/>
        <v>0</v>
      </c>
      <c r="H18" s="69">
        <f t="shared" si="2"/>
        <v>0</v>
      </c>
      <c r="I18" s="69">
        <f t="shared" si="3"/>
        <v>287.10000000000002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6">
        <v>10</v>
      </c>
      <c r="B19" s="66" t="str">
        <f>'Wettkampf 1'!B19</f>
        <v>Goldsweer, Thomas</v>
      </c>
      <c r="C19" s="66" t="str">
        <f>'Wettkampf 1'!C19</f>
        <v>Börgerwald</v>
      </c>
      <c r="D19" s="82">
        <v>305.39999999999998</v>
      </c>
      <c r="E19" s="83"/>
      <c r="F19" s="68">
        <f t="shared" si="0"/>
        <v>305.39999999999998</v>
      </c>
      <c r="G19" s="69">
        <f t="shared" si="1"/>
        <v>0</v>
      </c>
      <c r="H19" s="69">
        <f t="shared" si="2"/>
        <v>0</v>
      </c>
      <c r="I19" s="69">
        <f t="shared" si="3"/>
        <v>305.39999999999998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6">
        <v>13</v>
      </c>
      <c r="B22" s="66" t="str">
        <f>'Wettkampf 1'!B22</f>
        <v>Schiering, Werner</v>
      </c>
      <c r="C22" s="66" t="str">
        <f>'Wettkampf 1'!C22</f>
        <v>Ostenwalde II</v>
      </c>
      <c r="D22" s="82">
        <v>298.5</v>
      </c>
      <c r="E22" s="83"/>
      <c r="F22" s="68">
        <f t="shared" si="0"/>
        <v>298.5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6">
        <v>14</v>
      </c>
      <c r="B23" s="66" t="str">
        <f>'Wettkampf 1'!B23</f>
        <v>Rosen, Thomas</v>
      </c>
      <c r="C23" s="66" t="str">
        <f>'Wettkampf 1'!C23</f>
        <v>Ostenwalde II</v>
      </c>
      <c r="D23" s="82">
        <v>306.39999999999998</v>
      </c>
      <c r="E23" s="83"/>
      <c r="F23" s="68">
        <f t="shared" si="0"/>
        <v>306.39999999999998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6">
        <v>15</v>
      </c>
      <c r="B24" s="66" t="str">
        <f>'Wettkampf 1'!B24</f>
        <v>Niemöller, Heinrich</v>
      </c>
      <c r="C24" s="66" t="str">
        <f>'Wettkampf 1'!C24</f>
        <v>Ostenwalde II</v>
      </c>
      <c r="D24" s="82">
        <v>299.39999999999998</v>
      </c>
      <c r="E24" s="83"/>
      <c r="F24" s="68">
        <f t="shared" si="0"/>
        <v>299.39999999999998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6">
        <v>16</v>
      </c>
      <c r="B25" s="66" t="str">
        <f>'Wettkampf 1'!B25</f>
        <v>Gödeker, Martin</v>
      </c>
      <c r="C25" s="66" t="str">
        <f>'Wettkampf 1'!C25</f>
        <v>Ostenwalde II</v>
      </c>
      <c r="D25" s="82">
        <v>302.5</v>
      </c>
      <c r="E25" s="83"/>
      <c r="F25" s="68">
        <f t="shared" si="0"/>
        <v>302.5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302.5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6">
        <v>19</v>
      </c>
      <c r="B28" s="66" t="str">
        <f>'Wettkampf 1'!B28</f>
        <v>Schorr, Johannes</v>
      </c>
      <c r="C28" s="66" t="str">
        <f>'Wettkampf 1'!C28</f>
        <v xml:space="preserve">Breddenberg </v>
      </c>
      <c r="D28" s="82">
        <v>299.39999999999998</v>
      </c>
      <c r="E28" s="83"/>
      <c r="F28" s="68">
        <f t="shared" si="0"/>
        <v>299.39999999999998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6">
        <v>20</v>
      </c>
      <c r="B29" s="66" t="str">
        <f>'Wettkampf 1'!B29</f>
        <v>Plüster, Jahn</v>
      </c>
      <c r="C29" s="66" t="str">
        <f>'Wettkampf 1'!C29</f>
        <v xml:space="preserve">Breddenberg </v>
      </c>
      <c r="D29" s="82">
        <v>297.60000000000002</v>
      </c>
      <c r="E29" s="83"/>
      <c r="F29" s="68">
        <f t="shared" si="0"/>
        <v>297.60000000000002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297.60000000000002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6">
        <v>21</v>
      </c>
      <c r="B30" s="66" t="str">
        <f>'Wettkampf 1'!B30</f>
        <v>Book, Johann</v>
      </c>
      <c r="C30" s="66" t="str">
        <f>'Wettkampf 1'!C30</f>
        <v xml:space="preserve">Breddenberg </v>
      </c>
      <c r="D30" s="82">
        <v>297.60000000000002</v>
      </c>
      <c r="E30" s="83"/>
      <c r="F30" s="68">
        <f t="shared" si="0"/>
        <v>297.60000000000002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297.60000000000002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6">
        <v>22</v>
      </c>
      <c r="B31" s="66" t="str">
        <f>'Wettkampf 1'!B31</f>
        <v>Schütze 22</v>
      </c>
      <c r="C31" s="66" t="str">
        <f>'Wettkampf 1'!C31</f>
        <v xml:space="preserve">Breddenberg 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6">
        <v>23</v>
      </c>
      <c r="B32" s="66" t="str">
        <f>'Wettkampf 1'!B32</f>
        <v>Schütze 23</v>
      </c>
      <c r="C32" s="66" t="str">
        <f>'Wettkampf 1'!C32</f>
        <v xml:space="preserve">Breddenberg 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6">
        <v>24</v>
      </c>
      <c r="B33" s="66" t="str">
        <f>'Wettkampf 1'!B33</f>
        <v>Schütze 24</v>
      </c>
      <c r="C33" s="66" t="str">
        <f>'Wettkampf 1'!C33</f>
        <v xml:space="preserve">Breddenberg 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897</v>
      </c>
      <c r="H46" s="69">
        <f>SUM(H10:H45)</f>
        <v>6</v>
      </c>
      <c r="I46" s="69">
        <f>LARGE(I10:I45,1)+LARGE(I10:I45,2)+LARGE(I10:I45,3)</f>
        <v>916.5</v>
      </c>
      <c r="J46" s="69">
        <f>SUM(J10:J45)</f>
        <v>6</v>
      </c>
      <c r="K46" s="69">
        <f>LARGE(K10:K45,1)+LARGE(K10:K45,2)+LARGE(K10:K45,3)</f>
        <v>908.3</v>
      </c>
      <c r="L46" s="69">
        <f>SUM(L10:L45)</f>
        <v>6</v>
      </c>
      <c r="M46" s="69">
        <f>LARGE(M10:M45,1)+LARGE(M10:M45,2)+LARGE(M10:M45,3)</f>
        <v>894.6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20" sqref="D2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6640625" style="69" customWidth="1"/>
    <col min="4" max="4" width="16.3320312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33203125" style="70" customWidth="1"/>
    <col min="25" max="26" width="0" style="70" hidden="1" customWidth="1"/>
    <col min="27" max="27" width="0" style="71" hidden="1" customWidth="1"/>
    <col min="28" max="28" width="22.3320312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9" t="str">
        <f>Übersicht!I4</f>
        <v>Börgerwald</v>
      </c>
      <c r="X1" s="179"/>
    </row>
    <row r="2" spans="1:27" x14ac:dyDescent="0.3">
      <c r="A2" s="106">
        <v>1</v>
      </c>
      <c r="B2" s="64" t="str">
        <f>'Wettkampf 1'!B2</f>
        <v>Esterwegen II</v>
      </c>
      <c r="D2" s="73">
        <f>G46</f>
        <v>902</v>
      </c>
      <c r="E2" s="110" t="str">
        <f>IF(H46&gt;4,"Es sind zu viele Schützen in Wertung!"," ")</f>
        <v xml:space="preserve"> </v>
      </c>
      <c r="V2" s="107" t="s">
        <v>31</v>
      </c>
      <c r="W2" s="180" t="str">
        <f>Übersicht!I3</f>
        <v>19.11.</v>
      </c>
      <c r="X2" s="179"/>
    </row>
    <row r="3" spans="1:27" x14ac:dyDescent="0.3">
      <c r="A3" s="106">
        <v>2</v>
      </c>
      <c r="B3" s="64" t="str">
        <f>'Wettkampf 1'!B3</f>
        <v>Börgerwald</v>
      </c>
      <c r="D3" s="73">
        <f>I46</f>
        <v>922.69999999999993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Ostenwalde II</v>
      </c>
      <c r="D4" s="73">
        <f>K46</f>
        <v>903.4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 xml:space="preserve">Breddenberg </v>
      </c>
      <c r="D5" s="73">
        <f>M46</f>
        <v>900.4</v>
      </c>
      <c r="E5" s="110" t="str">
        <f>IF(N46&gt;4,"Es sind zu viele Schützen in Wertung!"," ")</f>
        <v xml:space="preserve"> </v>
      </c>
      <c r="U5" s="76"/>
      <c r="V5" s="107" t="s">
        <v>45</v>
      </c>
      <c r="W5" s="174"/>
      <c r="X5" s="175"/>
      <c r="Y5" s="76"/>
    </row>
    <row r="6" spans="1:27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8"/>
      <c r="X6" s="178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81" t="s">
        <v>133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3.2" customHeight="1" x14ac:dyDescent="0.3">
      <c r="A10" s="106">
        <v>1</v>
      </c>
      <c r="B10" s="66" t="str">
        <f>'Wettkampf 1'!B10</f>
        <v>Kassens, Heinz</v>
      </c>
      <c r="C10" s="66" t="str">
        <f>'Wettkampf 1'!C10</f>
        <v>Esterwegen II</v>
      </c>
      <c r="D10" s="82">
        <v>301.5</v>
      </c>
      <c r="E10" s="83"/>
      <c r="F10" s="68">
        <f>IF(E10="x","0",D10)</f>
        <v>301.5</v>
      </c>
      <c r="G10" s="69">
        <f>IF(C10=$B$2,F10,0)</f>
        <v>301.5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3.2" customHeight="1" x14ac:dyDescent="0.3">
      <c r="A11" s="106">
        <v>2</v>
      </c>
      <c r="B11" s="66" t="str">
        <f>'Wettkampf 1'!B11</f>
        <v>Klumpe, Christian</v>
      </c>
      <c r="C11" s="66" t="str">
        <f>'Wettkampf 1'!C11</f>
        <v>Esterwegen II</v>
      </c>
      <c r="D11" s="82">
        <v>295.10000000000002</v>
      </c>
      <c r="E11" s="83"/>
      <c r="F11" s="68">
        <f t="shared" ref="F11:F45" si="0">IF(E11="x","0",D11)</f>
        <v>295.10000000000002</v>
      </c>
      <c r="G11" s="69">
        <f t="shared" ref="G11:G45" si="1">IF(C11=$B$2,F11,0)</f>
        <v>295.10000000000002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.2" customHeight="1" x14ac:dyDescent="0.3">
      <c r="A12" s="106">
        <v>3</v>
      </c>
      <c r="B12" s="66" t="str">
        <f>'Wettkampf 1'!B12</f>
        <v>Janzen, Heinz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.2" customHeight="1" x14ac:dyDescent="0.3">
      <c r="A13" s="106">
        <v>4</v>
      </c>
      <c r="B13" s="66" t="str">
        <f>'Wettkampf 1'!B13</f>
        <v>Lüken, Christian</v>
      </c>
      <c r="C13" s="66" t="str">
        <f>'Wettkampf 1'!C13</f>
        <v>Esterwegen II</v>
      </c>
      <c r="D13" s="82">
        <v>305.39999999999998</v>
      </c>
      <c r="E13" s="83"/>
      <c r="F13" s="68">
        <f t="shared" si="0"/>
        <v>305.39999999999998</v>
      </c>
      <c r="G13" s="69">
        <f t="shared" si="1"/>
        <v>305.39999999999998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3.2" customHeight="1" x14ac:dyDescent="0.3">
      <c r="A14" s="106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111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.2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111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.2" customHeight="1" x14ac:dyDescent="0.3">
      <c r="A16" s="106">
        <v>7</v>
      </c>
      <c r="B16" s="66" t="str">
        <f>'Wettkampf 1'!B16</f>
        <v>Antons, Reinhard</v>
      </c>
      <c r="C16" s="66" t="str">
        <f>'Wettkampf 1'!C16</f>
        <v>Börgerwald</v>
      </c>
      <c r="D16" s="82">
        <v>308.89999999999998</v>
      </c>
      <c r="E16" s="83"/>
      <c r="F16" s="68">
        <f t="shared" si="0"/>
        <v>308.89999999999998</v>
      </c>
      <c r="G16" s="69">
        <f t="shared" si="1"/>
        <v>0</v>
      </c>
      <c r="H16" s="69">
        <f t="shared" si="2"/>
        <v>0</v>
      </c>
      <c r="I16" s="69">
        <f t="shared" si="3"/>
        <v>308.89999999999998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6">
        <v>8</v>
      </c>
      <c r="B17" s="66" t="str">
        <f>'Wettkampf 1'!B17</f>
        <v>Papen, Gerhard</v>
      </c>
      <c r="C17" s="66" t="str">
        <f>'Wettkampf 1'!C17</f>
        <v>Börgerwald</v>
      </c>
      <c r="D17" s="82">
        <v>304.60000000000002</v>
      </c>
      <c r="E17" s="83"/>
      <c r="F17" s="68">
        <f t="shared" si="0"/>
        <v>304.60000000000002</v>
      </c>
      <c r="G17" s="69">
        <f t="shared" si="1"/>
        <v>0</v>
      </c>
      <c r="H17" s="69">
        <f t="shared" si="2"/>
        <v>0</v>
      </c>
      <c r="I17" s="69">
        <f t="shared" si="3"/>
        <v>304.60000000000002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6">
        <v>9</v>
      </c>
      <c r="B18" s="66" t="str">
        <f>'Wettkampf 1'!B18</f>
        <v>Sebers, Bernhard</v>
      </c>
      <c r="C18" s="66" t="str">
        <f>'Wettkampf 1'!C18</f>
        <v>Börgerwald</v>
      </c>
      <c r="D18" s="82">
        <v>309.2</v>
      </c>
      <c r="E18" s="83"/>
      <c r="F18" s="68">
        <f t="shared" si="0"/>
        <v>309.2</v>
      </c>
      <c r="G18" s="69">
        <f t="shared" si="1"/>
        <v>0</v>
      </c>
      <c r="H18" s="69">
        <f t="shared" si="2"/>
        <v>0</v>
      </c>
      <c r="I18" s="69">
        <f t="shared" si="3"/>
        <v>309.2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6">
        <v>10</v>
      </c>
      <c r="B19" s="66" t="str">
        <f>'Wettkampf 1'!B19</f>
        <v>Goldsweer, Thomas</v>
      </c>
      <c r="C19" s="66" t="str">
        <f>'Wettkampf 1'!C19</f>
        <v>Börgerwald</v>
      </c>
      <c r="D19" s="82">
        <v>302.8</v>
      </c>
      <c r="E19" s="83"/>
      <c r="F19" s="68">
        <f t="shared" si="0"/>
        <v>302.8</v>
      </c>
      <c r="G19" s="69">
        <f t="shared" si="1"/>
        <v>0</v>
      </c>
      <c r="H19" s="69">
        <f t="shared" si="2"/>
        <v>0</v>
      </c>
      <c r="I19" s="69">
        <f t="shared" si="3"/>
        <v>302.8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 t="s">
        <v>111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 t="s">
        <v>111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6">
        <v>13</v>
      </c>
      <c r="B22" s="66" t="str">
        <f>'Wettkampf 1'!B22</f>
        <v>Schiering, Werner</v>
      </c>
      <c r="C22" s="66" t="str">
        <f>'Wettkampf 1'!C22</f>
        <v>Ostenwalde II</v>
      </c>
      <c r="D22" s="82">
        <v>297.5</v>
      </c>
      <c r="E22" s="83"/>
      <c r="F22" s="68">
        <f t="shared" si="0"/>
        <v>297.5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297.5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6">
        <v>14</v>
      </c>
      <c r="B23" s="66" t="str">
        <f>'Wettkampf 1'!B23</f>
        <v>Rosen, Thomas</v>
      </c>
      <c r="C23" s="66" t="str">
        <f>'Wettkampf 1'!C23</f>
        <v>Ostenwalde II</v>
      </c>
      <c r="D23" s="82">
        <v>306</v>
      </c>
      <c r="E23" s="83"/>
      <c r="F23" s="68">
        <f t="shared" si="0"/>
        <v>306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6">
        <v>15</v>
      </c>
      <c r="B24" s="66" t="str">
        <f>'Wettkampf 1'!B24</f>
        <v>Niemöller, Heinrich</v>
      </c>
      <c r="C24" s="66" t="str">
        <f>'Wettkampf 1'!C24</f>
        <v>Ostenwalde II</v>
      </c>
      <c r="D24" s="82">
        <v>295.60000000000002</v>
      </c>
      <c r="E24" s="83"/>
      <c r="F24" s="68">
        <f t="shared" si="0"/>
        <v>295.60000000000002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295.60000000000002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6">
        <v>16</v>
      </c>
      <c r="B25" s="66" t="str">
        <f>'Wettkampf 1'!B25</f>
        <v>Gödeker, Martin</v>
      </c>
      <c r="C25" s="66" t="str">
        <f>'Wettkampf 1'!C25</f>
        <v>Ostenwalde II</v>
      </c>
      <c r="D25" s="82">
        <v>299.89999999999998</v>
      </c>
      <c r="E25" s="83"/>
      <c r="F25" s="68">
        <f t="shared" si="0"/>
        <v>299.89999999999998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299.89999999999998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 t="s">
        <v>111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 t="s">
        <v>111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6">
        <v>19</v>
      </c>
      <c r="B28" s="66" t="str">
        <f>'Wettkampf 1'!B28</f>
        <v>Schorr, Johannes</v>
      </c>
      <c r="C28" s="66" t="str">
        <f>'Wettkampf 1'!C28</f>
        <v xml:space="preserve">Breddenberg </v>
      </c>
      <c r="D28" s="82">
        <v>302.2</v>
      </c>
      <c r="E28" s="83"/>
      <c r="F28" s="68">
        <f t="shared" si="0"/>
        <v>302.2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302.2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6">
        <v>20</v>
      </c>
      <c r="B29" s="66" t="str">
        <f>'Wettkampf 1'!B29</f>
        <v>Plüster, Jahn</v>
      </c>
      <c r="C29" s="66" t="str">
        <f>'Wettkampf 1'!C29</f>
        <v xml:space="preserve">Breddenberg </v>
      </c>
      <c r="D29" s="82">
        <v>296.5</v>
      </c>
      <c r="E29" s="83"/>
      <c r="F29" s="68">
        <f t="shared" si="0"/>
        <v>296.5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296.5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6">
        <v>21</v>
      </c>
      <c r="B30" s="66" t="str">
        <f>'Wettkampf 1'!B30</f>
        <v>Book, Johann</v>
      </c>
      <c r="C30" s="66" t="str">
        <f>'Wettkampf 1'!C30</f>
        <v xml:space="preserve">Breddenberg </v>
      </c>
      <c r="D30" s="82">
        <v>301.7</v>
      </c>
      <c r="E30" s="83"/>
      <c r="F30" s="68">
        <f t="shared" si="0"/>
        <v>301.7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6">
        <v>22</v>
      </c>
      <c r="B31" s="66" t="str">
        <f>'Wettkampf 1'!B31</f>
        <v>Schütze 22</v>
      </c>
      <c r="C31" s="66" t="str">
        <f>'Wettkampf 1'!C31</f>
        <v xml:space="preserve">Breddenberg </v>
      </c>
      <c r="D31" s="82"/>
      <c r="E31" s="83" t="s">
        <v>111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6">
        <v>23</v>
      </c>
      <c r="B32" s="66" t="str">
        <f>'Wettkampf 1'!B32</f>
        <v>Schütze 23</v>
      </c>
      <c r="C32" s="66" t="str">
        <f>'Wettkampf 1'!C32</f>
        <v xml:space="preserve">Breddenberg </v>
      </c>
      <c r="D32" s="82"/>
      <c r="E32" s="83" t="s">
        <v>111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6">
        <v>24</v>
      </c>
      <c r="B33" s="66" t="str">
        <f>'Wettkampf 1'!B33</f>
        <v>Schütze 24</v>
      </c>
      <c r="C33" s="66" t="str">
        <f>'Wettkampf 1'!C33</f>
        <v xml:space="preserve">Breddenberg 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 t="s">
        <v>111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 t="s">
        <v>111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 t="s">
        <v>111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111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902</v>
      </c>
      <c r="H46" s="69">
        <f>SUM(H10:H45)</f>
        <v>4</v>
      </c>
      <c r="I46" s="69">
        <f>LARGE(I10:I45,1)+LARGE(I10:I45,2)+LARGE(I10:I45,3)</f>
        <v>922.69999999999993</v>
      </c>
      <c r="J46" s="69">
        <f>SUM(J10:J45)</f>
        <v>4</v>
      </c>
      <c r="K46" s="69">
        <f>LARGE(K10:K45,1)+LARGE(K10:K45,2)+LARGE(K10:K45,3)</f>
        <v>903.4</v>
      </c>
      <c r="L46" s="69">
        <f>SUM(L10:L45)</f>
        <v>4</v>
      </c>
      <c r="M46" s="69">
        <f>LARGE(M10:M45,1)+LARGE(M10:M45,2)+LARGE(M10:M45,3)</f>
        <v>900.4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AC7" sqref="AC7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6640625" style="69" customWidth="1"/>
    <col min="4" max="4" width="16.3320312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33203125" style="70" customWidth="1"/>
    <col min="25" max="26" width="0" style="70" hidden="1" customWidth="1"/>
    <col min="27" max="27" width="0" style="71" hidden="1" customWidth="1"/>
    <col min="28" max="28" width="22.3320312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9" t="str">
        <f>Übersicht!L4</f>
        <v xml:space="preserve">Esterwegen </v>
      </c>
      <c r="X1" s="179"/>
    </row>
    <row r="2" spans="1:27" x14ac:dyDescent="0.3">
      <c r="A2" s="106">
        <v>1</v>
      </c>
      <c r="B2" s="64" t="str">
        <f>'Wettkampf 1'!B2</f>
        <v>Esterwegen II</v>
      </c>
      <c r="C2" s="72"/>
      <c r="D2" s="73">
        <f>G46</f>
        <v>909.3</v>
      </c>
      <c r="E2" s="110" t="str">
        <f>IF(H46&gt;4,"Es sind zu viele Schützen in Wertung!"," ")</f>
        <v xml:space="preserve"> </v>
      </c>
      <c r="V2" s="107" t="s">
        <v>31</v>
      </c>
      <c r="W2" s="180" t="str">
        <f>Übersicht!L3</f>
        <v>14.01.</v>
      </c>
      <c r="X2" s="179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891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903.59999999999991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 xml:space="preserve">Breddenberg </v>
      </c>
      <c r="C5" s="72"/>
      <c r="D5" s="73">
        <f>M46</f>
        <v>888.80000000000007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74"/>
      <c r="X5" s="175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8"/>
      <c r="X6" s="17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81" t="s">
        <v>140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3.2" customHeight="1" x14ac:dyDescent="0.3">
      <c r="A10" s="106">
        <v>1</v>
      </c>
      <c r="B10" s="66" t="str">
        <f>'Wettkampf 1'!B10</f>
        <v>Kassens, Heinz</v>
      </c>
      <c r="C10" s="66" t="str">
        <f>'Wettkampf 1'!C10</f>
        <v>Esterwegen II</v>
      </c>
      <c r="D10" s="82">
        <v>305.39999999999998</v>
      </c>
      <c r="E10" s="83"/>
      <c r="F10" s="68">
        <f>IF(E10="x","0",D10)</f>
        <v>305.39999999999998</v>
      </c>
      <c r="G10" s="69">
        <f>IF(C10=$B$2,F10,0)</f>
        <v>305.39999999999998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3.2" customHeight="1" x14ac:dyDescent="0.3">
      <c r="A11" s="106">
        <v>2</v>
      </c>
      <c r="B11" s="66" t="str">
        <f>'Wettkampf 1'!B11</f>
        <v>Klumpe, Christian</v>
      </c>
      <c r="C11" s="66" t="str">
        <f>'Wettkampf 1'!C11</f>
        <v>Esterwegen II</v>
      </c>
      <c r="D11" s="82">
        <v>304.7</v>
      </c>
      <c r="E11" s="83"/>
      <c r="F11" s="68">
        <f t="shared" ref="F11:F45" si="0">IF(E11="x","0",D11)</f>
        <v>304.7</v>
      </c>
      <c r="G11" s="69">
        <f t="shared" ref="G11:G45" si="1">IF(C11=$B$2,F11,0)</f>
        <v>304.7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.2" customHeight="1" x14ac:dyDescent="0.3">
      <c r="A12" s="106">
        <v>3</v>
      </c>
      <c r="B12" s="66" t="str">
        <f>'Wettkampf 1'!B12</f>
        <v>Janzen, Heinz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.2" customHeight="1" x14ac:dyDescent="0.3">
      <c r="A13" s="106">
        <v>4</v>
      </c>
      <c r="B13" s="66" t="str">
        <f>'Wettkampf 1'!B13</f>
        <v>Lüken, Christian</v>
      </c>
      <c r="C13" s="66" t="str">
        <f>'Wettkampf 1'!C13</f>
        <v>Esterwegen II</v>
      </c>
      <c r="D13" s="82">
        <v>299.2</v>
      </c>
      <c r="E13" s="83"/>
      <c r="F13" s="68">
        <f t="shared" si="0"/>
        <v>299.2</v>
      </c>
      <c r="G13" s="69">
        <f t="shared" si="1"/>
        <v>299.2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3.2" customHeight="1" x14ac:dyDescent="0.3">
      <c r="A14" s="106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111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.2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111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.2" customHeight="1" x14ac:dyDescent="0.3">
      <c r="A16" s="106">
        <v>7</v>
      </c>
      <c r="B16" s="66" t="str">
        <f>'Wettkampf 1'!B16</f>
        <v>Antons, Reinhard</v>
      </c>
      <c r="C16" s="66" t="str">
        <f>'Wettkampf 1'!C16</f>
        <v>Börgerwald</v>
      </c>
      <c r="D16" s="82">
        <v>306</v>
      </c>
      <c r="E16" s="83"/>
      <c r="F16" s="68">
        <f t="shared" si="0"/>
        <v>306</v>
      </c>
      <c r="G16" s="69">
        <f t="shared" si="1"/>
        <v>0</v>
      </c>
      <c r="H16" s="69">
        <f t="shared" si="2"/>
        <v>0</v>
      </c>
      <c r="I16" s="69">
        <f t="shared" si="3"/>
        <v>306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6">
        <v>8</v>
      </c>
      <c r="B17" s="66" t="str">
        <f>'Wettkampf 1'!B17</f>
        <v>Papen, Gerhard</v>
      </c>
      <c r="C17" s="66" t="str">
        <f>'Wettkampf 1'!C17</f>
        <v>Börgerwald</v>
      </c>
      <c r="D17" s="82">
        <v>292.8</v>
      </c>
      <c r="E17" s="83"/>
      <c r="F17" s="68">
        <f t="shared" si="0"/>
        <v>292.8</v>
      </c>
      <c r="G17" s="69">
        <f t="shared" si="1"/>
        <v>0</v>
      </c>
      <c r="H17" s="69">
        <f t="shared" si="2"/>
        <v>0</v>
      </c>
      <c r="I17" s="69">
        <f t="shared" si="3"/>
        <v>292.8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6">
        <v>9</v>
      </c>
      <c r="B18" s="66" t="str">
        <f>'Wettkampf 1'!B18</f>
        <v>Sebers, Bernhard</v>
      </c>
      <c r="C18" s="66" t="str">
        <f>'Wettkampf 1'!C18</f>
        <v>Börgerwald</v>
      </c>
      <c r="D18" s="82">
        <v>289.10000000000002</v>
      </c>
      <c r="E18" s="83"/>
      <c r="F18" s="68">
        <f t="shared" si="0"/>
        <v>289.10000000000002</v>
      </c>
      <c r="G18" s="69">
        <f t="shared" si="1"/>
        <v>0</v>
      </c>
      <c r="H18" s="69">
        <f t="shared" si="2"/>
        <v>0</v>
      </c>
      <c r="I18" s="69">
        <f t="shared" si="3"/>
        <v>289.10000000000002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6">
        <v>10</v>
      </c>
      <c r="B19" s="66" t="str">
        <f>'Wettkampf 1'!B19</f>
        <v>Goldsweer, Thomas</v>
      </c>
      <c r="C19" s="66" t="str">
        <f>'Wettkampf 1'!C19</f>
        <v>Börgerwald</v>
      </c>
      <c r="D19" s="82">
        <v>292.2</v>
      </c>
      <c r="E19" s="83"/>
      <c r="F19" s="68">
        <f t="shared" si="0"/>
        <v>292.2</v>
      </c>
      <c r="G19" s="69">
        <f t="shared" si="1"/>
        <v>0</v>
      </c>
      <c r="H19" s="69">
        <f t="shared" si="2"/>
        <v>0</v>
      </c>
      <c r="I19" s="69">
        <f t="shared" si="3"/>
        <v>292.2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 t="s">
        <v>111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 t="s">
        <v>111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6">
        <v>13</v>
      </c>
      <c r="B22" s="66" t="str">
        <f>'Wettkampf 1'!B22</f>
        <v>Schiering, Werner</v>
      </c>
      <c r="C22" s="66" t="str">
        <f>'Wettkampf 1'!C22</f>
        <v>Ostenwalde II</v>
      </c>
      <c r="D22" s="82">
        <v>300.89999999999998</v>
      </c>
      <c r="E22" s="83"/>
      <c r="F22" s="68">
        <f t="shared" si="0"/>
        <v>300.89999999999998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300.89999999999998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6">
        <v>14</v>
      </c>
      <c r="B23" s="66" t="str">
        <f>'Wettkampf 1'!B23</f>
        <v>Rosen, Thomas</v>
      </c>
      <c r="C23" s="66" t="str">
        <f>'Wettkampf 1'!C23</f>
        <v>Ostenwalde II</v>
      </c>
      <c r="D23" s="82">
        <v>303</v>
      </c>
      <c r="E23" s="83"/>
      <c r="F23" s="68">
        <f t="shared" si="0"/>
        <v>303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6">
        <v>15</v>
      </c>
      <c r="B24" s="66" t="str">
        <f>'Wettkampf 1'!B24</f>
        <v>Niemöller, Heinrich</v>
      </c>
      <c r="C24" s="66" t="str">
        <f>'Wettkampf 1'!C24</f>
        <v>Ostenwalde II</v>
      </c>
      <c r="D24" s="82">
        <v>299.7</v>
      </c>
      <c r="E24" s="83"/>
      <c r="F24" s="68">
        <f t="shared" si="0"/>
        <v>299.7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6">
        <v>16</v>
      </c>
      <c r="B25" s="66" t="str">
        <f>'Wettkampf 1'!B25</f>
        <v>Gödeker, Martin</v>
      </c>
      <c r="C25" s="66" t="str">
        <f>'Wettkampf 1'!C25</f>
        <v>Ostenwalde II</v>
      </c>
      <c r="D25" s="82">
        <v>290</v>
      </c>
      <c r="E25" s="83"/>
      <c r="F25" s="68">
        <f t="shared" si="0"/>
        <v>290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 t="s">
        <v>111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 t="s">
        <v>111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6">
        <v>19</v>
      </c>
      <c r="B28" s="66" t="str">
        <f>'Wettkampf 1'!B28</f>
        <v>Schorr, Johannes</v>
      </c>
      <c r="C28" s="66" t="str">
        <f>'Wettkampf 1'!C28</f>
        <v xml:space="preserve">Breddenberg </v>
      </c>
      <c r="D28" s="82">
        <v>301.2</v>
      </c>
      <c r="E28" s="83"/>
      <c r="F28" s="68">
        <f t="shared" si="0"/>
        <v>301.2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6">
        <v>20</v>
      </c>
      <c r="B29" s="66" t="str">
        <f>'Wettkampf 1'!B29</f>
        <v>Plüster, Jahn</v>
      </c>
      <c r="C29" s="66" t="str">
        <f>'Wettkampf 1'!C29</f>
        <v xml:space="preserve">Breddenberg </v>
      </c>
      <c r="D29" s="82">
        <v>288.60000000000002</v>
      </c>
      <c r="E29" s="83"/>
      <c r="F29" s="68">
        <f t="shared" si="0"/>
        <v>288.60000000000002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288.60000000000002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6">
        <v>21</v>
      </c>
      <c r="B30" s="66" t="str">
        <f>'Wettkampf 1'!B30</f>
        <v>Book, Johann</v>
      </c>
      <c r="C30" s="66" t="str">
        <f>'Wettkampf 1'!C30</f>
        <v xml:space="preserve">Breddenberg </v>
      </c>
      <c r="D30" s="82">
        <v>299</v>
      </c>
      <c r="E30" s="83"/>
      <c r="F30" s="68">
        <f t="shared" si="0"/>
        <v>299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299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6">
        <v>22</v>
      </c>
      <c r="B31" s="66" t="str">
        <f>'Wettkampf 1'!B31</f>
        <v>Schütze 22</v>
      </c>
      <c r="C31" s="66" t="str">
        <f>'Wettkampf 1'!C31</f>
        <v xml:space="preserve">Breddenberg 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6">
        <v>23</v>
      </c>
      <c r="B32" s="66" t="str">
        <f>'Wettkampf 1'!B32</f>
        <v>Schütze 23</v>
      </c>
      <c r="C32" s="66" t="str">
        <f>'Wettkampf 1'!C32</f>
        <v xml:space="preserve">Breddenberg </v>
      </c>
      <c r="D32" s="82"/>
      <c r="E32" s="83" t="s">
        <v>111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6">
        <v>24</v>
      </c>
      <c r="B33" s="66" t="str">
        <f>'Wettkampf 1'!B33</f>
        <v>Schütze 24</v>
      </c>
      <c r="C33" s="66" t="str">
        <f>'Wettkampf 1'!C33</f>
        <v xml:space="preserve">Breddenberg </v>
      </c>
      <c r="D33" s="82"/>
      <c r="E33" s="83" t="s">
        <v>111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909.3</v>
      </c>
      <c r="H46" s="69">
        <f>SUM(H10:H45)</f>
        <v>4</v>
      </c>
      <c r="I46" s="69">
        <f>LARGE(I10:I45,1)+LARGE(I10:I45,2)+LARGE(I10:I45,3)</f>
        <v>891</v>
      </c>
      <c r="J46" s="69">
        <f>SUM(J10:J45)</f>
        <v>4</v>
      </c>
      <c r="K46" s="69">
        <f>LARGE(K10:K45,1)+LARGE(K10:K45,2)+LARGE(K10:K45,3)</f>
        <v>903.59999999999991</v>
      </c>
      <c r="L46" s="69">
        <f>SUM(L10:L45)</f>
        <v>4</v>
      </c>
      <c r="M46" s="69">
        <f>LARGE(M10:M45,1)+LARGE(M10:M45,2)+LARGE(M10:M45,3)</f>
        <v>888.80000000000007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6640625" style="69" customWidth="1"/>
    <col min="4" max="4" width="16.33203125" style="77" customWidth="1"/>
    <col min="5" max="5" width="9.664062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33203125" style="70" customWidth="1"/>
    <col min="25" max="26" width="0" style="70" hidden="1" customWidth="1"/>
    <col min="27" max="27" width="0" style="71" hidden="1" customWidth="1"/>
    <col min="28" max="28" width="22.3320312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9" t="str">
        <f>Übersicht!M4</f>
        <v>Börgerwald</v>
      </c>
      <c r="X1" s="179"/>
    </row>
    <row r="2" spans="1:27" x14ac:dyDescent="0.3">
      <c r="A2" s="106">
        <v>1</v>
      </c>
      <c r="B2" s="64" t="str">
        <f>'Wettkampf 1'!B2</f>
        <v>Esterwegen II</v>
      </c>
      <c r="C2" s="72"/>
      <c r="D2" s="73">
        <f>G46</f>
        <v>918</v>
      </c>
      <c r="E2" s="110" t="str">
        <f>IF(H46&gt;4,"Es sind zu viele Schützen in Wertung!"," ")</f>
        <v xml:space="preserve"> </v>
      </c>
      <c r="V2" s="107" t="s">
        <v>31</v>
      </c>
      <c r="W2" s="180" t="str">
        <f>Übersicht!M3</f>
        <v>28.01.</v>
      </c>
      <c r="X2" s="179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908.3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909.40000000000009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 xml:space="preserve">Breddenberg </v>
      </c>
      <c r="C5" s="72"/>
      <c r="D5" s="73">
        <f>M46</f>
        <v>909.9</v>
      </c>
      <c r="E5" s="110" t="str">
        <f>IF(N46&gt;4,"Es sind zu viele Schützen in Wertung!"," ")</f>
        <v xml:space="preserve"> </v>
      </c>
      <c r="U5" s="76"/>
      <c r="V5" s="107" t="s">
        <v>45</v>
      </c>
      <c r="W5" s="174" t="s">
        <v>141</v>
      </c>
      <c r="X5" s="175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8" t="s">
        <v>130</v>
      </c>
      <c r="X6" s="17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81" t="s">
        <v>142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3.2" customHeight="1" x14ac:dyDescent="0.3">
      <c r="A10" s="106">
        <v>1</v>
      </c>
      <c r="B10" s="66" t="str">
        <f>'Wettkampf 1'!B10</f>
        <v>Kassens, Heinz</v>
      </c>
      <c r="C10" s="66" t="str">
        <f>'Wettkampf 1'!C10</f>
        <v>Esterwegen II</v>
      </c>
      <c r="D10" s="82">
        <v>310.5</v>
      </c>
      <c r="E10" s="83"/>
      <c r="F10" s="68">
        <f>IF(E10="x","0",D10)</f>
        <v>310.5</v>
      </c>
      <c r="G10" s="69">
        <f>IF(C10=$B$2,F10,0)</f>
        <v>310.5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3.2" customHeight="1" x14ac:dyDescent="0.3">
      <c r="A11" s="106">
        <v>2</v>
      </c>
      <c r="B11" s="66" t="str">
        <f>'Wettkampf 1'!B11</f>
        <v>Klumpe, Christian</v>
      </c>
      <c r="C11" s="66" t="str">
        <f>'Wettkampf 1'!C11</f>
        <v>Esterwegen II</v>
      </c>
      <c r="D11" s="82">
        <v>301.2</v>
      </c>
      <c r="E11" s="83"/>
      <c r="F11" s="68">
        <f t="shared" ref="F11:F45" si="0">IF(E11="x","0",D11)</f>
        <v>301.2</v>
      </c>
      <c r="G11" s="69">
        <f t="shared" ref="G11:G45" si="1">IF(C11=$B$2,F11,0)</f>
        <v>301.2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.2" customHeight="1" x14ac:dyDescent="0.3">
      <c r="A12" s="106">
        <v>3</v>
      </c>
      <c r="B12" s="66" t="str">
        <f>'Wettkampf 1'!B12</f>
        <v>Janzen, Heinz</v>
      </c>
      <c r="C12" s="66" t="str">
        <f>'Wettkampf 1'!C12</f>
        <v>Esterwegen II</v>
      </c>
      <c r="D12" s="82"/>
      <c r="E12" s="83" t="s">
        <v>111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.2" customHeight="1" x14ac:dyDescent="0.3">
      <c r="A13" s="106">
        <v>4</v>
      </c>
      <c r="B13" s="66" t="str">
        <f>'Wettkampf 1'!B13</f>
        <v>Lüken, Christian</v>
      </c>
      <c r="C13" s="66" t="str">
        <f>'Wettkampf 1'!C13</f>
        <v>Esterwegen II</v>
      </c>
      <c r="D13" s="82">
        <v>306.3</v>
      </c>
      <c r="E13" s="83"/>
      <c r="F13" s="68">
        <f t="shared" si="0"/>
        <v>306.3</v>
      </c>
      <c r="G13" s="69">
        <f t="shared" si="1"/>
        <v>306.3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3.2" customHeight="1" x14ac:dyDescent="0.3">
      <c r="A14" s="106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111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.2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111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.2" customHeight="1" x14ac:dyDescent="0.3">
      <c r="A16" s="106">
        <v>7</v>
      </c>
      <c r="B16" s="66" t="str">
        <f>'Wettkampf 1'!B16</f>
        <v>Antons, Reinhard</v>
      </c>
      <c r="C16" s="66" t="str">
        <f>'Wettkampf 1'!C16</f>
        <v>Börgerwald</v>
      </c>
      <c r="D16" s="82">
        <v>304.60000000000002</v>
      </c>
      <c r="E16" s="83"/>
      <c r="F16" s="68">
        <f t="shared" si="0"/>
        <v>304.60000000000002</v>
      </c>
      <c r="G16" s="69">
        <f t="shared" si="1"/>
        <v>0</v>
      </c>
      <c r="H16" s="69">
        <f t="shared" si="2"/>
        <v>0</v>
      </c>
      <c r="I16" s="69">
        <f t="shared" si="3"/>
        <v>304.60000000000002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6">
        <v>8</v>
      </c>
      <c r="B17" s="66" t="str">
        <f>'Wettkampf 1'!B17</f>
        <v>Papen, Gerhard</v>
      </c>
      <c r="C17" s="66" t="str">
        <f>'Wettkampf 1'!C17</f>
        <v>Börgerwald</v>
      </c>
      <c r="D17" s="82">
        <v>306.39999999999998</v>
      </c>
      <c r="E17" s="83"/>
      <c r="F17" s="68">
        <f t="shared" si="0"/>
        <v>306.39999999999998</v>
      </c>
      <c r="G17" s="69">
        <f t="shared" si="1"/>
        <v>0</v>
      </c>
      <c r="H17" s="69">
        <f t="shared" si="2"/>
        <v>0</v>
      </c>
      <c r="I17" s="69">
        <f t="shared" si="3"/>
        <v>306.39999999999998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6">
        <v>9</v>
      </c>
      <c r="B18" s="66" t="str">
        <f>'Wettkampf 1'!B18</f>
        <v>Sebers, Bernhard</v>
      </c>
      <c r="C18" s="66" t="str">
        <f>'Wettkampf 1'!C18</f>
        <v>Börgerwald</v>
      </c>
      <c r="D18" s="82">
        <v>288.5</v>
      </c>
      <c r="E18" s="83"/>
      <c r="F18" s="68">
        <f t="shared" si="0"/>
        <v>288.5</v>
      </c>
      <c r="G18" s="69">
        <f t="shared" si="1"/>
        <v>0</v>
      </c>
      <c r="H18" s="69">
        <f t="shared" si="2"/>
        <v>0</v>
      </c>
      <c r="I18" s="69">
        <f t="shared" si="3"/>
        <v>288.5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6">
        <v>10</v>
      </c>
      <c r="B19" s="66" t="str">
        <f>'Wettkampf 1'!B19</f>
        <v>Goldsweer, Thomas</v>
      </c>
      <c r="C19" s="66" t="str">
        <f>'Wettkampf 1'!C19</f>
        <v>Börgerwald</v>
      </c>
      <c r="D19" s="82">
        <v>297.3</v>
      </c>
      <c r="E19" s="83"/>
      <c r="F19" s="68">
        <f t="shared" si="0"/>
        <v>297.3</v>
      </c>
      <c r="G19" s="69">
        <f t="shared" si="1"/>
        <v>0</v>
      </c>
      <c r="H19" s="69">
        <f t="shared" si="2"/>
        <v>0</v>
      </c>
      <c r="I19" s="69">
        <f t="shared" si="3"/>
        <v>297.3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 t="s">
        <v>111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 t="s">
        <v>111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6">
        <v>13</v>
      </c>
      <c r="B22" s="66" t="str">
        <f>'Wettkampf 1'!B22</f>
        <v>Schiering, Werner</v>
      </c>
      <c r="C22" s="66" t="str">
        <f>'Wettkampf 1'!C22</f>
        <v>Ostenwalde II</v>
      </c>
      <c r="D22" s="82">
        <v>302.10000000000002</v>
      </c>
      <c r="E22" s="83"/>
      <c r="F22" s="68">
        <f t="shared" si="0"/>
        <v>302.10000000000002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6">
        <v>14</v>
      </c>
      <c r="B23" s="66" t="str">
        <f>'Wettkampf 1'!B23</f>
        <v>Rosen, Thomas</v>
      </c>
      <c r="C23" s="66" t="str">
        <f>'Wettkampf 1'!C23</f>
        <v>Ostenwalde II</v>
      </c>
      <c r="D23" s="82">
        <v>309.3</v>
      </c>
      <c r="E23" s="83"/>
      <c r="F23" s="68">
        <f t="shared" si="0"/>
        <v>309.3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6">
        <v>15</v>
      </c>
      <c r="B24" s="66" t="str">
        <f>'Wettkampf 1'!B24</f>
        <v>Niemöller, Heinrich</v>
      </c>
      <c r="C24" s="66" t="str">
        <f>'Wettkampf 1'!C24</f>
        <v>Ostenwalde II</v>
      </c>
      <c r="D24" s="82">
        <v>298</v>
      </c>
      <c r="E24" s="83"/>
      <c r="F24" s="68">
        <f t="shared" si="0"/>
        <v>298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6">
        <v>16</v>
      </c>
      <c r="B25" s="66" t="str">
        <f>'Wettkampf 1'!B25</f>
        <v>Gödeker, Martin</v>
      </c>
      <c r="C25" s="66" t="str">
        <f>'Wettkampf 1'!C25</f>
        <v>Ostenwalde II</v>
      </c>
      <c r="D25" s="82">
        <v>296.89999999999998</v>
      </c>
      <c r="E25" s="83"/>
      <c r="F25" s="68">
        <f t="shared" si="0"/>
        <v>296.89999999999998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296.89999999999998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 t="s">
        <v>111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 t="s">
        <v>111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6">
        <v>19</v>
      </c>
      <c r="B28" s="66" t="str">
        <f>'Wettkampf 1'!B28</f>
        <v>Schorr, Johannes</v>
      </c>
      <c r="C28" s="66" t="str">
        <f>'Wettkampf 1'!C28</f>
        <v xml:space="preserve">Breddenberg </v>
      </c>
      <c r="D28" s="82">
        <v>307.89999999999998</v>
      </c>
      <c r="E28" s="83"/>
      <c r="F28" s="68">
        <f t="shared" si="0"/>
        <v>307.89999999999998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6">
        <v>20</v>
      </c>
      <c r="B29" s="66" t="str">
        <f>'Wettkampf 1'!B29</f>
        <v>Plüster, Jahn</v>
      </c>
      <c r="C29" s="66" t="str">
        <f>'Wettkampf 1'!C29</f>
        <v xml:space="preserve">Breddenberg </v>
      </c>
      <c r="D29" s="82">
        <v>300.10000000000002</v>
      </c>
      <c r="E29" s="83"/>
      <c r="F29" s="68">
        <f t="shared" si="0"/>
        <v>300.10000000000002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300.10000000000002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6">
        <v>21</v>
      </c>
      <c r="B30" s="66" t="str">
        <f>'Wettkampf 1'!B30</f>
        <v>Book, Johann</v>
      </c>
      <c r="C30" s="66" t="str">
        <f>'Wettkampf 1'!C30</f>
        <v xml:space="preserve">Breddenberg </v>
      </c>
      <c r="D30" s="82">
        <v>301.89999999999998</v>
      </c>
      <c r="E30" s="83"/>
      <c r="F30" s="68">
        <f t="shared" si="0"/>
        <v>301.89999999999998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6">
        <v>22</v>
      </c>
      <c r="B31" s="66" t="str">
        <f>'Wettkampf 1'!B31</f>
        <v>Schütze 22</v>
      </c>
      <c r="C31" s="66" t="str">
        <f>'Wettkampf 1'!C31</f>
        <v xml:space="preserve">Breddenberg </v>
      </c>
      <c r="D31" s="82"/>
      <c r="E31" s="83" t="s">
        <v>111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6">
        <v>23</v>
      </c>
      <c r="B32" s="66" t="str">
        <f>'Wettkampf 1'!B32</f>
        <v>Schütze 23</v>
      </c>
      <c r="C32" s="66" t="str">
        <f>'Wettkampf 1'!C32</f>
        <v xml:space="preserve">Breddenberg </v>
      </c>
      <c r="D32" s="82"/>
      <c r="E32" s="83" t="s">
        <v>111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6">
        <v>24</v>
      </c>
      <c r="B33" s="66" t="str">
        <f>'Wettkampf 1'!B33</f>
        <v>Schütze 24</v>
      </c>
      <c r="C33" s="66" t="str">
        <f>'Wettkampf 1'!C33</f>
        <v xml:space="preserve">Breddenberg </v>
      </c>
      <c r="D33" s="82"/>
      <c r="E33" s="83" t="s">
        <v>111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 t="s">
        <v>111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 t="s">
        <v>111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 t="s">
        <v>111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 t="s">
        <v>111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 t="s">
        <v>111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111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111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111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918</v>
      </c>
      <c r="H46" s="69">
        <f>SUM(H10:H45)</f>
        <v>3</v>
      </c>
      <c r="I46" s="69">
        <f>LARGE(I10:I45,1)+LARGE(I10:I45,2)+LARGE(I10:I45,3)</f>
        <v>908.3</v>
      </c>
      <c r="J46" s="69">
        <f>SUM(J10:J45)</f>
        <v>4</v>
      </c>
      <c r="K46" s="69">
        <f>LARGE(K10:K45,1)+LARGE(K10:K45,2)+LARGE(K10:K45,3)</f>
        <v>909.40000000000009</v>
      </c>
      <c r="L46" s="69">
        <f>SUM(L10:L45)</f>
        <v>4</v>
      </c>
      <c r="M46" s="69">
        <f>LARGE(M10:M45,1)+LARGE(M10:M45,2)+LARGE(M10:M45,3)</f>
        <v>909.9</v>
      </c>
      <c r="N46" s="69">
        <f>SUM(N10:N45)</f>
        <v>3</v>
      </c>
      <c r="O46" s="69">
        <f>LARGE(O10:O45,1)+LARGE(O10:O45,2)+LARGE(O10:O45,3)</f>
        <v>0</v>
      </c>
      <c r="P46" s="69">
        <f>SUM(P10:P45)</f>
        <v>0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5:X5"/>
    <mergeCell ref="W6:X6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2024-04-07T09:00:56Z</cp:lastPrinted>
  <dcterms:created xsi:type="dcterms:W3CDTF">2010-11-23T11:44:38Z</dcterms:created>
  <dcterms:modified xsi:type="dcterms:W3CDTF">2024-04-07T09:01:03Z</dcterms:modified>
</cp:coreProperties>
</file>