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B2E1C4C1-54C5-4791-B07B-ED98BBB810C1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3" i="18" l="1"/>
  <c r="B18" i="18"/>
  <c r="B17" i="18"/>
  <c r="B7" i="18"/>
  <c r="B2" i="18"/>
  <c r="B36" i="18"/>
  <c r="B28" i="18"/>
  <c r="B10" i="18"/>
  <c r="B19" i="18"/>
  <c r="B29" i="18"/>
  <c r="B5" i="18"/>
  <c r="B20" i="18"/>
  <c r="B21" i="18"/>
  <c r="B9" i="18"/>
  <c r="B33" i="18"/>
  <c r="B37" i="18"/>
  <c r="B32" i="18"/>
  <c r="B25" i="18"/>
  <c r="B34" i="18"/>
  <c r="B14" i="18"/>
  <c r="B27" i="18"/>
  <c r="B11" i="18"/>
  <c r="B8" i="18"/>
  <c r="B16" i="18"/>
  <c r="B30" i="18"/>
  <c r="B12" i="18"/>
  <c r="B22" i="18"/>
  <c r="B4" i="18"/>
  <c r="B26" i="18"/>
  <c r="B35" i="18"/>
  <c r="B31" i="18"/>
  <c r="B15" i="18"/>
  <c r="B23" i="18"/>
  <c r="B24" i="18"/>
  <c r="B6" i="18"/>
  <c r="B13" i="18"/>
  <c r="Q4" i="1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1" i="18"/>
  <c r="C29" i="18"/>
  <c r="C28" i="18"/>
  <c r="C32" i="18"/>
  <c r="C31" i="18"/>
  <c r="C27" i="18"/>
  <c r="C33" i="18"/>
  <c r="C19" i="18"/>
  <c r="C20" i="18"/>
  <c r="C6" i="18"/>
  <c r="C17" i="18"/>
  <c r="C10" i="18"/>
  <c r="C2" i="18"/>
  <c r="C16" i="18"/>
  <c r="C23" i="18"/>
  <c r="C36" i="18"/>
  <c r="C7" i="18"/>
  <c r="C25" i="18"/>
  <c r="C26" i="18"/>
  <c r="C15" i="18"/>
  <c r="C30" i="18"/>
  <c r="C3" i="18"/>
  <c r="C8" i="18"/>
  <c r="C24" i="18"/>
  <c r="C37" i="18"/>
  <c r="C9" i="18"/>
  <c r="C5" i="18"/>
  <c r="C34" i="18"/>
  <c r="C35" i="18"/>
  <c r="C21" i="18"/>
  <c r="C4" i="18"/>
  <c r="C18" i="18"/>
  <c r="C13" i="18"/>
  <c r="C1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H44" i="17"/>
  <c r="H42" i="17"/>
  <c r="H40" i="17"/>
  <c r="O43" i="17"/>
  <c r="O41" i="17"/>
  <c r="O39" i="17"/>
  <c r="H43" i="17"/>
  <c r="H41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23" i="17" l="1"/>
  <c r="H31" i="17"/>
  <c r="H19" i="17"/>
  <c r="H27" i="17"/>
  <c r="H15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1" i="17"/>
  <c r="H13" i="17"/>
  <c r="H36" i="17"/>
  <c r="H32" i="17"/>
  <c r="H28" i="17"/>
  <c r="H24" i="17"/>
  <c r="H20" i="17"/>
  <c r="H12" i="17"/>
  <c r="O32" i="17"/>
  <c r="O24" i="17"/>
  <c r="O16" i="17"/>
  <c r="O31" i="17"/>
  <c r="O23" i="17"/>
  <c r="O15" i="17"/>
  <c r="H25" i="17"/>
  <c r="H17" i="17"/>
  <c r="O38" i="17"/>
  <c r="O30" i="17"/>
  <c r="O22" i="17"/>
  <c r="O14" i="17"/>
  <c r="O9" i="17"/>
  <c r="H16" i="17"/>
  <c r="O37" i="17"/>
  <c r="O29" i="17"/>
  <c r="O21" i="17"/>
  <c r="O13" i="17"/>
  <c r="O36" i="17"/>
  <c r="O28" i="17"/>
  <c r="O20" i="17"/>
  <c r="O12" i="17"/>
  <c r="O35" i="17"/>
  <c r="O27" i="17"/>
  <c r="O19" i="17"/>
  <c r="O11" i="17"/>
  <c r="O34" i="17"/>
  <c r="O26" i="17"/>
  <c r="O18" i="17"/>
  <c r="O10" i="17"/>
  <c r="O33" i="17"/>
  <c r="O25" i="17"/>
  <c r="O17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12" i="18"/>
  <c r="AA36" i="12"/>
  <c r="AA12" i="12"/>
  <c r="S14" i="18"/>
  <c r="S16" i="18"/>
  <c r="S27" i="18"/>
  <c r="R27" i="18" s="1"/>
  <c r="R42" i="1" s="1"/>
  <c r="S15" i="18"/>
  <c r="S17" i="18"/>
  <c r="S5" i="18"/>
  <c r="AA11" i="8"/>
  <c r="AA23" i="10"/>
  <c r="AA35" i="16"/>
  <c r="S28" i="18"/>
  <c r="R28" i="18" s="1"/>
  <c r="R43" i="1" s="1"/>
  <c r="S7" i="18"/>
  <c r="S23" i="18"/>
  <c r="R23" i="18" s="1"/>
  <c r="R38" i="1" s="1"/>
  <c r="S31" i="18"/>
  <c r="S20" i="18"/>
  <c r="R20" i="18" s="1"/>
  <c r="R35" i="1" s="1"/>
  <c r="S9" i="18"/>
  <c r="S22" i="18"/>
  <c r="R22" i="18" s="1"/>
  <c r="R37" i="1" s="1"/>
  <c r="S21" i="18"/>
  <c r="R21" i="18" s="1"/>
  <c r="R36" i="1" s="1"/>
  <c r="S36" i="18"/>
  <c r="S25" i="18"/>
  <c r="S35" i="18"/>
  <c r="R35" i="18" s="1"/>
  <c r="R50" i="1" s="1"/>
  <c r="S32" i="18"/>
  <c r="R32" i="18" s="1"/>
  <c r="R47" i="1" s="1"/>
  <c r="S2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8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7" i="18"/>
  <c r="P23" i="18"/>
  <c r="P25" i="18"/>
  <c r="P3" i="18"/>
  <c r="P9" i="18"/>
  <c r="P21" i="18"/>
  <c r="P32" i="18"/>
  <c r="P19" i="18"/>
  <c r="P10" i="18"/>
  <c r="P12" i="18"/>
  <c r="P26" i="18"/>
  <c r="P8" i="18"/>
  <c r="P5" i="18"/>
  <c r="P4" i="18"/>
  <c r="P29" i="18"/>
  <c r="P27" i="18"/>
  <c r="P6" i="18"/>
  <c r="P16" i="18"/>
  <c r="P7" i="18"/>
  <c r="P30" i="18"/>
  <c r="P37" i="18"/>
  <c r="P35" i="18"/>
  <c r="P31" i="18"/>
  <c r="P15" i="18"/>
  <c r="P20" i="18"/>
  <c r="P24" i="18"/>
  <c r="P2" i="18"/>
  <c r="P34" i="18"/>
  <c r="P36" i="18"/>
  <c r="P22" i="18"/>
  <c r="P11" i="18"/>
  <c r="P18" i="18"/>
  <c r="P13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7" i="18"/>
  <c r="D23" i="18"/>
  <c r="D25" i="18"/>
  <c r="D3" i="18"/>
  <c r="D9" i="18"/>
  <c r="D18" i="18"/>
  <c r="D32" i="18"/>
  <c r="D19" i="18"/>
  <c r="D10" i="18"/>
  <c r="D12" i="18"/>
  <c r="D26" i="18"/>
  <c r="D8" i="18"/>
  <c r="D5" i="18"/>
  <c r="D11" i="18"/>
  <c r="D31" i="18"/>
  <c r="D20" i="18"/>
  <c r="D2" i="18"/>
  <c r="D36" i="18"/>
  <c r="D15" i="18"/>
  <c r="D24" i="18"/>
  <c r="D34" i="18"/>
  <c r="D29" i="18"/>
  <c r="D7" i="18"/>
  <c r="D35" i="18"/>
  <c r="D27" i="18"/>
  <c r="D30" i="18"/>
  <c r="D6" i="18"/>
  <c r="D37" i="18"/>
  <c r="D22" i="18"/>
  <c r="D16" i="18"/>
  <c r="D13" i="18"/>
  <c r="D4" i="18"/>
  <c r="D14" i="18"/>
  <c r="L11" i="18"/>
  <c r="L35" i="18"/>
  <c r="L29" i="18"/>
  <c r="L18" i="18"/>
  <c r="L21" i="18"/>
  <c r="L27" i="18"/>
  <c r="L6" i="18"/>
  <c r="L16" i="18"/>
  <c r="L7" i="18"/>
  <c r="L30" i="18"/>
  <c r="L37" i="18"/>
  <c r="L22" i="18"/>
  <c r="L28" i="18"/>
  <c r="L33" i="18"/>
  <c r="L17" i="18"/>
  <c r="L23" i="18"/>
  <c r="L25" i="18"/>
  <c r="L3" i="18"/>
  <c r="L9" i="18"/>
  <c r="L32" i="18"/>
  <c r="L19" i="18"/>
  <c r="L10" i="18"/>
  <c r="L12" i="18"/>
  <c r="L26" i="18"/>
  <c r="L8" i="18"/>
  <c r="L5" i="18"/>
  <c r="L31" i="18"/>
  <c r="L15" i="18"/>
  <c r="L20" i="18"/>
  <c r="L24" i="18"/>
  <c r="L2" i="18"/>
  <c r="L34" i="18"/>
  <c r="L36" i="18"/>
  <c r="L13" i="18"/>
  <c r="L14" i="18"/>
  <c r="L4" i="18"/>
  <c r="E11" i="18"/>
  <c r="E31" i="18"/>
  <c r="E20" i="18"/>
  <c r="E2" i="18"/>
  <c r="E36" i="18"/>
  <c r="E15" i="18"/>
  <c r="E24" i="18"/>
  <c r="E34" i="18"/>
  <c r="E35" i="18"/>
  <c r="E29" i="18"/>
  <c r="E27" i="18"/>
  <c r="E6" i="18"/>
  <c r="E16" i="18"/>
  <c r="E7" i="18"/>
  <c r="E30" i="18"/>
  <c r="E37" i="18"/>
  <c r="E22" i="18"/>
  <c r="E21" i="18"/>
  <c r="E28" i="18"/>
  <c r="E33" i="18"/>
  <c r="E17" i="18"/>
  <c r="E23" i="18"/>
  <c r="E25" i="18"/>
  <c r="E3" i="18"/>
  <c r="E9" i="18"/>
  <c r="E12" i="18"/>
  <c r="E32" i="18"/>
  <c r="E26" i="18"/>
  <c r="E19" i="18"/>
  <c r="E8" i="18"/>
  <c r="E10" i="18"/>
  <c r="E5" i="18"/>
  <c r="E4" i="18"/>
  <c r="E18" i="18"/>
  <c r="E13" i="18"/>
  <c r="E14" i="18"/>
  <c r="O29" i="18"/>
  <c r="O27" i="18"/>
  <c r="O6" i="18"/>
  <c r="O16" i="18"/>
  <c r="O7" i="18"/>
  <c r="O30" i="18"/>
  <c r="O37" i="18"/>
  <c r="O35" i="18"/>
  <c r="O28" i="18"/>
  <c r="O33" i="18"/>
  <c r="O17" i="18"/>
  <c r="O23" i="18"/>
  <c r="O25" i="18"/>
  <c r="O3" i="18"/>
  <c r="O9" i="18"/>
  <c r="O21" i="18"/>
  <c r="O11" i="18"/>
  <c r="O31" i="18"/>
  <c r="O20" i="18"/>
  <c r="O2" i="18"/>
  <c r="O36" i="18"/>
  <c r="O15" i="18"/>
  <c r="O24" i="18"/>
  <c r="O34" i="18"/>
  <c r="O22" i="18"/>
  <c r="O32" i="18"/>
  <c r="O26" i="18"/>
  <c r="O19" i="18"/>
  <c r="O8" i="18"/>
  <c r="O10" i="18"/>
  <c r="O5" i="18"/>
  <c r="O12" i="18"/>
  <c r="O4" i="18"/>
  <c r="O18" i="18"/>
  <c r="O14" i="18"/>
  <c r="O13" i="18"/>
  <c r="H28" i="18"/>
  <c r="H33" i="18"/>
  <c r="H17" i="18"/>
  <c r="H23" i="18"/>
  <c r="H25" i="18"/>
  <c r="H3" i="18"/>
  <c r="H9" i="18"/>
  <c r="H35" i="18"/>
  <c r="H32" i="18"/>
  <c r="H19" i="18"/>
  <c r="H10" i="18"/>
  <c r="H12" i="18"/>
  <c r="H26" i="18"/>
  <c r="H8" i="18"/>
  <c r="H5" i="18"/>
  <c r="H21" i="18"/>
  <c r="H11" i="18"/>
  <c r="H31" i="18"/>
  <c r="H20" i="18"/>
  <c r="H2" i="18"/>
  <c r="H36" i="18"/>
  <c r="H15" i="18"/>
  <c r="H24" i="18"/>
  <c r="H34" i="18"/>
  <c r="H6" i="18"/>
  <c r="H37" i="18"/>
  <c r="H16" i="18"/>
  <c r="H22" i="18"/>
  <c r="H29" i="18"/>
  <c r="H7" i="18"/>
  <c r="H30" i="18"/>
  <c r="H27" i="18"/>
  <c r="H13" i="18"/>
  <c r="H4" i="18"/>
  <c r="H18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8" i="18"/>
  <c r="F33" i="18"/>
  <c r="F17" i="18"/>
  <c r="F23" i="18"/>
  <c r="F25" i="18"/>
  <c r="F3" i="18"/>
  <c r="F9" i="18"/>
  <c r="F32" i="18"/>
  <c r="F19" i="18"/>
  <c r="F10" i="18"/>
  <c r="F12" i="18"/>
  <c r="F26" i="18"/>
  <c r="F8" i="18"/>
  <c r="F5" i="18"/>
  <c r="F35" i="18"/>
  <c r="F11" i="18"/>
  <c r="F31" i="18"/>
  <c r="F20" i="18"/>
  <c r="F2" i="18"/>
  <c r="F36" i="18"/>
  <c r="F15" i="18"/>
  <c r="F24" i="18"/>
  <c r="F34" i="18"/>
  <c r="F21" i="18"/>
  <c r="F16" i="18"/>
  <c r="F22" i="18"/>
  <c r="F29" i="18"/>
  <c r="F7" i="18"/>
  <c r="F27" i="18"/>
  <c r="F30" i="18"/>
  <c r="F37" i="18"/>
  <c r="F6" i="18"/>
  <c r="F13" i="18"/>
  <c r="F14" i="18"/>
  <c r="F4" i="18"/>
  <c r="G21" i="18"/>
  <c r="G11" i="18"/>
  <c r="G31" i="18"/>
  <c r="G20" i="18"/>
  <c r="G2" i="18"/>
  <c r="G36" i="18"/>
  <c r="G15" i="18"/>
  <c r="G24" i="18"/>
  <c r="G34" i="18"/>
  <c r="G14" i="18"/>
  <c r="G29" i="18"/>
  <c r="G27" i="18"/>
  <c r="G6" i="18"/>
  <c r="G16" i="18"/>
  <c r="G7" i="18"/>
  <c r="G30" i="18"/>
  <c r="G37" i="18"/>
  <c r="G22" i="18"/>
  <c r="G28" i="18"/>
  <c r="G33" i="18"/>
  <c r="G17" i="18"/>
  <c r="G23" i="18"/>
  <c r="G25" i="18"/>
  <c r="G3" i="18"/>
  <c r="G9" i="18"/>
  <c r="G10" i="18"/>
  <c r="G5" i="18"/>
  <c r="G12" i="18"/>
  <c r="G32" i="18"/>
  <c r="G26" i="18"/>
  <c r="G19" i="18"/>
  <c r="G35" i="18"/>
  <c r="G8" i="18"/>
  <c r="G4" i="18"/>
  <c r="G13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7" i="18"/>
  <c r="N23" i="18"/>
  <c r="N25" i="18"/>
  <c r="N3" i="18"/>
  <c r="N9" i="18"/>
  <c r="N21" i="18"/>
  <c r="N32" i="18"/>
  <c r="N19" i="18"/>
  <c r="N10" i="18"/>
  <c r="N12" i="18"/>
  <c r="N26" i="18"/>
  <c r="N8" i="18"/>
  <c r="N5" i="18"/>
  <c r="N29" i="18"/>
  <c r="N27" i="18"/>
  <c r="N6" i="18"/>
  <c r="N16" i="18"/>
  <c r="N7" i="18"/>
  <c r="N30" i="18"/>
  <c r="N37" i="18"/>
  <c r="N22" i="18"/>
  <c r="N11" i="18"/>
  <c r="N36" i="18"/>
  <c r="N31" i="18"/>
  <c r="N15" i="18"/>
  <c r="N20" i="18"/>
  <c r="N24" i="18"/>
  <c r="N2" i="18"/>
  <c r="N34" i="18"/>
  <c r="N4" i="18"/>
  <c r="N13" i="18"/>
  <c r="N14" i="18"/>
  <c r="N18" i="18"/>
  <c r="Q28" i="18"/>
  <c r="Q33" i="18"/>
  <c r="Q17" i="18"/>
  <c r="Q23" i="18"/>
  <c r="Q25" i="18"/>
  <c r="Q3" i="18"/>
  <c r="Q9" i="18"/>
  <c r="Q21" i="18"/>
  <c r="Q32" i="18"/>
  <c r="Q19" i="18"/>
  <c r="Q10" i="18"/>
  <c r="Q12" i="18"/>
  <c r="Q26" i="18"/>
  <c r="Q8" i="18"/>
  <c r="Q5" i="18"/>
  <c r="Q22" i="18"/>
  <c r="Q29" i="18"/>
  <c r="Q27" i="18"/>
  <c r="Q6" i="18"/>
  <c r="Q16" i="18"/>
  <c r="Q7" i="18"/>
  <c r="Q30" i="18"/>
  <c r="Q37" i="18"/>
  <c r="Q35" i="18"/>
  <c r="Q31" i="18"/>
  <c r="Q15" i="18"/>
  <c r="Q20" i="18"/>
  <c r="Q24" i="18"/>
  <c r="Q2" i="18"/>
  <c r="Q34" i="18"/>
  <c r="Q11" i="18"/>
  <c r="Q36" i="18"/>
  <c r="Q4" i="18"/>
  <c r="Q18" i="18"/>
  <c r="Q13" i="18"/>
  <c r="Q14" i="18"/>
  <c r="M11" i="18"/>
  <c r="M31" i="18"/>
  <c r="M20" i="18"/>
  <c r="M2" i="18"/>
  <c r="M36" i="18"/>
  <c r="M15" i="18"/>
  <c r="M24" i="18"/>
  <c r="M34" i="18"/>
  <c r="M22" i="18"/>
  <c r="M29" i="18"/>
  <c r="M27" i="18"/>
  <c r="M6" i="18"/>
  <c r="M16" i="18"/>
  <c r="M7" i="18"/>
  <c r="M30" i="18"/>
  <c r="M37" i="18"/>
  <c r="M35" i="18"/>
  <c r="M32" i="18"/>
  <c r="M19" i="18"/>
  <c r="M10" i="18"/>
  <c r="M12" i="18"/>
  <c r="M26" i="18"/>
  <c r="M8" i="18"/>
  <c r="M5" i="18"/>
  <c r="M4" i="18"/>
  <c r="M28" i="18"/>
  <c r="M25" i="18"/>
  <c r="M33" i="18"/>
  <c r="M3" i="18"/>
  <c r="M17" i="18"/>
  <c r="M9" i="18"/>
  <c r="M23" i="18"/>
  <c r="M21" i="18"/>
  <c r="M18" i="18"/>
  <c r="M13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3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18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R14" i="18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13" i="18"/>
  <c r="T35" i="18"/>
  <c r="L47" i="1"/>
  <c r="K13" i="18"/>
  <c r="W13" i="18"/>
  <c r="N46" i="9"/>
  <c r="E5" i="9" s="1"/>
  <c r="T21" i="18"/>
  <c r="K18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R24" i="18" s="1"/>
  <c r="R39" i="1" s="1"/>
  <c r="K10" i="18"/>
  <c r="G26" i="1"/>
  <c r="G24" i="1"/>
  <c r="M32" i="1"/>
  <c r="O20" i="1"/>
  <c r="E38" i="1"/>
  <c r="E32" i="1"/>
  <c r="H17" i="1"/>
  <c r="O35" i="1"/>
  <c r="H26" i="1"/>
  <c r="E17" i="1"/>
  <c r="K5" i="18"/>
  <c r="C4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15" i="18"/>
  <c r="W20" i="18"/>
  <c r="W17" i="18"/>
  <c r="W36" i="18"/>
  <c r="W16" i="18"/>
  <c r="K19" i="18"/>
  <c r="W12" i="18"/>
  <c r="K24" i="18"/>
  <c r="M33" i="1"/>
  <c r="G36" i="1"/>
  <c r="W29" i="18"/>
  <c r="W23" i="18"/>
  <c r="I34" i="1"/>
  <c r="K2" i="18"/>
  <c r="W3" i="18"/>
  <c r="W6" i="18"/>
  <c r="W32" i="18"/>
  <c r="W11" i="18"/>
  <c r="W26" i="18"/>
  <c r="M19" i="1"/>
  <c r="E31" i="1"/>
  <c r="T11" i="18"/>
  <c r="T10" i="18"/>
  <c r="W25" i="18"/>
  <c r="W27" i="18"/>
  <c r="W24" i="18"/>
  <c r="W28" i="18"/>
  <c r="W37" i="18"/>
  <c r="W5" i="18"/>
  <c r="T5" i="18"/>
  <c r="R5" i="18" s="1"/>
  <c r="W30" i="18"/>
  <c r="W9" i="18"/>
  <c r="G27" i="1"/>
  <c r="K15" i="18"/>
  <c r="W2" i="18"/>
  <c r="L22" i="1"/>
  <c r="T28" i="18"/>
  <c r="T7" i="18"/>
  <c r="R7" i="18" s="1"/>
  <c r="T20" i="18"/>
  <c r="T9" i="18"/>
  <c r="R9" i="18" s="1"/>
  <c r="T36" i="18"/>
  <c r="R36" i="18" s="1"/>
  <c r="R51" i="1" s="1"/>
  <c r="T26" i="18"/>
  <c r="T17" i="18"/>
  <c r="R17" i="18" s="1"/>
  <c r="T37" i="18"/>
  <c r="T16" i="18"/>
  <c r="R16" i="18" s="1"/>
  <c r="T29" i="18"/>
  <c r="T23" i="18"/>
  <c r="L40" i="1"/>
  <c r="L25" i="1"/>
  <c r="W10" i="18"/>
  <c r="T6" i="18"/>
  <c r="T15" i="18"/>
  <c r="R15" i="18" s="1"/>
  <c r="L46" i="1"/>
  <c r="T12" i="18"/>
  <c r="R12" i="18" s="1"/>
  <c r="M22" i="1"/>
  <c r="I29" i="1"/>
  <c r="T19" i="18"/>
  <c r="W19" i="18"/>
  <c r="T22" i="18"/>
  <c r="W22" i="18"/>
  <c r="T3" i="18"/>
  <c r="T2" i="18"/>
  <c r="R2" i="18" s="1"/>
  <c r="L44" i="1"/>
  <c r="T33" i="18"/>
  <c r="T25" i="18"/>
  <c r="R25" i="18" s="1"/>
  <c r="R40" i="1" s="1"/>
  <c r="W33" i="18"/>
  <c r="T27" i="18"/>
  <c r="T31" i="18"/>
  <c r="R31" i="18" s="1"/>
  <c r="R46" i="1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7" i="18"/>
  <c r="M17" i="1"/>
  <c r="Q17" i="1"/>
  <c r="K16" i="18"/>
  <c r="K28" i="18"/>
  <c r="W8" i="18"/>
  <c r="K33" i="18"/>
  <c r="K30" i="18"/>
  <c r="K8" i="18"/>
  <c r="K9" i="18"/>
  <c r="K11" i="18"/>
  <c r="K37" i="18"/>
  <c r="K17" i="18"/>
  <c r="K25" i="18"/>
  <c r="K12" i="18"/>
  <c r="K23" i="18"/>
  <c r="K3" i="18"/>
  <c r="K20" i="18"/>
  <c r="K36" i="18"/>
  <c r="K22" i="18"/>
  <c r="K31" i="18"/>
  <c r="T8" i="18"/>
  <c r="R8" i="18" s="1"/>
  <c r="K6" i="18"/>
  <c r="K27" i="18"/>
  <c r="K26" i="18"/>
  <c r="Q54" i="1" l="1"/>
  <c r="O54" i="1"/>
  <c r="N54" i="1"/>
  <c r="M54" i="1"/>
  <c r="L54" i="1"/>
  <c r="I54" i="1"/>
  <c r="H54" i="1"/>
  <c r="G54" i="1"/>
  <c r="F54" i="1"/>
  <c r="P54" i="1"/>
  <c r="E54" i="1"/>
  <c r="E2" i="19"/>
  <c r="E6" i="19"/>
  <c r="E5" i="19"/>
  <c r="E4" i="19"/>
  <c r="E3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7" i="19"/>
  <c r="I7" i="17"/>
  <c r="K2" i="19"/>
  <c r="L7" i="17"/>
  <c r="N2" i="19"/>
  <c r="F6" i="19"/>
  <c r="E5" i="17"/>
  <c r="L6" i="17"/>
  <c r="N4" i="19"/>
  <c r="D2" i="17"/>
  <c r="H2" i="19"/>
  <c r="G7" i="17"/>
  <c r="I5" i="17"/>
  <c r="K6" i="19"/>
  <c r="K3" i="19"/>
  <c r="I4" i="17"/>
  <c r="L3" i="17"/>
  <c r="N5" i="19"/>
  <c r="K7" i="19"/>
  <c r="I2" i="17"/>
  <c r="D11" i="1"/>
  <c r="G3" i="17"/>
  <c r="H5" i="19"/>
  <c r="I6" i="17"/>
  <c r="K4" i="19"/>
  <c r="N6" i="19"/>
  <c r="L5" i="17"/>
  <c r="N7" i="19"/>
  <c r="L2" i="17"/>
  <c r="D5" i="17"/>
  <c r="G4" i="17"/>
  <c r="H3" i="19"/>
  <c r="D10" i="1"/>
  <c r="H4" i="19"/>
  <c r="G6" i="17"/>
  <c r="E7" i="17"/>
  <c r="F2" i="19"/>
  <c r="G2" i="17"/>
  <c r="H7" i="19"/>
  <c r="F4" i="19"/>
  <c r="E6" i="17"/>
  <c r="N3" i="19"/>
  <c r="L4" i="17"/>
  <c r="D3" i="17"/>
  <c r="M4" i="17"/>
  <c r="O3" i="19"/>
  <c r="M6" i="17"/>
  <c r="O4" i="19"/>
  <c r="O6" i="19"/>
  <c r="M5" i="17"/>
  <c r="M3" i="17"/>
  <c r="O5" i="19"/>
  <c r="M2" i="17"/>
  <c r="O7" i="19"/>
  <c r="M7" i="17"/>
  <c r="O2" i="19"/>
  <c r="P2" i="19"/>
  <c r="N7" i="17"/>
  <c r="P6" i="19"/>
  <c r="N5" i="17"/>
  <c r="P3" i="19"/>
  <c r="N4" i="17"/>
  <c r="N2" i="17"/>
  <c r="P7" i="19"/>
  <c r="N6" i="17"/>
  <c r="P4" i="19"/>
  <c r="P5" i="19"/>
  <c r="N3" i="17"/>
  <c r="M4" i="19"/>
  <c r="K6" i="17"/>
  <c r="M6" i="19"/>
  <c r="K5" i="17"/>
  <c r="M5" i="19"/>
  <c r="K3" i="17"/>
  <c r="M7" i="19"/>
  <c r="K2" i="17"/>
  <c r="M2" i="19"/>
  <c r="K7" i="17"/>
  <c r="M3" i="19"/>
  <c r="K4" i="17"/>
  <c r="J5" i="17"/>
  <c r="L6" i="19"/>
  <c r="J2" i="17"/>
  <c r="L7" i="19"/>
  <c r="J3" i="17"/>
  <c r="L5" i="19"/>
  <c r="L4" i="19"/>
  <c r="J6" i="17"/>
  <c r="J7" i="17"/>
  <c r="L2" i="19"/>
  <c r="J4" i="17"/>
  <c r="L3" i="19"/>
  <c r="G2" i="19"/>
  <c r="F7" i="17"/>
  <c r="G6" i="19"/>
  <c r="F5" i="17"/>
  <c r="F2" i="17"/>
  <c r="G7" i="19"/>
  <c r="F4" i="17"/>
  <c r="G3" i="19"/>
  <c r="G4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9" i="18"/>
  <c r="I9" i="18" s="1"/>
  <c r="J3" i="18"/>
  <c r="I3" i="18" s="1"/>
  <c r="D4" i="19"/>
  <c r="J4" i="19" s="1"/>
  <c r="J24" i="18"/>
  <c r="I24" i="18" s="1"/>
  <c r="J39" i="1" s="1"/>
  <c r="J26" i="18"/>
  <c r="I26" i="18" s="1"/>
  <c r="J41" i="1" s="1"/>
  <c r="J22" i="18"/>
  <c r="I22" i="18" s="1"/>
  <c r="J37" i="1" s="1"/>
  <c r="J18" i="18"/>
  <c r="I18" i="18" s="1"/>
  <c r="D2" i="19"/>
  <c r="T2" i="19" s="1"/>
  <c r="J34" i="18"/>
  <c r="I34" i="18" s="1"/>
  <c r="J49" i="1" s="1"/>
  <c r="U25" i="1"/>
  <c r="U47" i="1"/>
  <c r="J4" i="18"/>
  <c r="I4" i="18" s="1"/>
  <c r="J12" i="18"/>
  <c r="I12" i="18" s="1"/>
  <c r="J27" i="18"/>
  <c r="I27" i="18" s="1"/>
  <c r="J42" i="1" s="1"/>
  <c r="J36" i="18"/>
  <c r="I36" i="18" s="1"/>
  <c r="J51" i="1" s="1"/>
  <c r="J16" i="18"/>
  <c r="I16" i="18" s="1"/>
  <c r="J14" i="18"/>
  <c r="I14" i="18" s="1"/>
  <c r="J25" i="18"/>
  <c r="I25" i="18" s="1"/>
  <c r="J40" i="1" s="1"/>
  <c r="J10" i="18"/>
  <c r="I10" i="18" s="1"/>
  <c r="J2" i="18"/>
  <c r="I2" i="18" s="1"/>
  <c r="J17" i="18"/>
  <c r="I17" i="18" s="1"/>
  <c r="J28" i="18"/>
  <c r="I28" i="18" s="1"/>
  <c r="J43" i="1" s="1"/>
  <c r="J21" i="18"/>
  <c r="I21" i="18" s="1"/>
  <c r="J36" i="1" s="1"/>
  <c r="J13" i="18"/>
  <c r="I13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1" i="18"/>
  <c r="I11" i="18" s="1"/>
  <c r="J32" i="18"/>
  <c r="I32" i="18" s="1"/>
  <c r="J47" i="1" s="1"/>
  <c r="J5" i="18"/>
  <c r="I5" i="18" s="1"/>
  <c r="J8" i="18"/>
  <c r="I8" i="18" s="1"/>
  <c r="J20" i="18"/>
  <c r="I20" i="18" s="1"/>
  <c r="J35" i="1" s="1"/>
  <c r="J23" i="18"/>
  <c r="I23" i="18" s="1"/>
  <c r="J38" i="1" s="1"/>
  <c r="J37" i="18"/>
  <c r="I37" i="18" s="1"/>
  <c r="J52" i="1" s="1"/>
  <c r="J15" i="18"/>
  <c r="I15" i="18" s="1"/>
  <c r="J19" i="18"/>
  <c r="I19" i="18" s="1"/>
  <c r="J34" i="1" s="1"/>
  <c r="J29" i="18"/>
  <c r="I29" i="18" s="1"/>
  <c r="J44" i="1" s="1"/>
  <c r="J6" i="18"/>
  <c r="I6" i="18" s="1"/>
  <c r="J31" i="18"/>
  <c r="I31" i="18" s="1"/>
  <c r="J46" i="1" s="1"/>
  <c r="J7" i="18"/>
  <c r="I7" i="18" s="1"/>
  <c r="P11" i="1"/>
  <c r="G11" i="1"/>
  <c r="C3" i="17"/>
  <c r="H3" i="17" s="1"/>
  <c r="D5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2" i="19"/>
  <c r="R4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3" i="19"/>
  <c r="Q4" i="19"/>
  <c r="V42" i="1"/>
  <c r="V36" i="1"/>
  <c r="V37" i="1"/>
  <c r="J18" i="1"/>
  <c r="J32" i="1"/>
  <c r="J28" i="1"/>
  <c r="I4" i="19"/>
  <c r="J26" i="1"/>
  <c r="J20" i="1"/>
  <c r="J25" i="1"/>
  <c r="J22" i="1"/>
  <c r="J31" i="1"/>
  <c r="J29" i="1"/>
  <c r="J23" i="1"/>
  <c r="J27" i="1"/>
  <c r="J21" i="1"/>
  <c r="J33" i="1"/>
  <c r="J30" i="1"/>
  <c r="J24" i="1"/>
  <c r="J19" i="1"/>
  <c r="P2" i="17"/>
  <c r="S11" i="18"/>
  <c r="R11" i="18" s="1"/>
  <c r="S13" i="18"/>
  <c r="R13" i="18" s="1"/>
  <c r="S30" i="18"/>
  <c r="R30" i="18" s="1"/>
  <c r="R45" i="1" s="1"/>
  <c r="S34" i="18"/>
  <c r="R34" i="18" s="1"/>
  <c r="R49" i="1" s="1"/>
  <c r="S18" i="18"/>
  <c r="R18" i="18" s="1"/>
  <c r="S37" i="18"/>
  <c r="R37" i="18" s="1"/>
  <c r="R52" i="1" s="1"/>
  <c r="S6" i="18"/>
  <c r="R6" i="18" s="1"/>
  <c r="S33" i="18"/>
  <c r="R33" i="18" s="1"/>
  <c r="R48" i="1" s="1"/>
  <c r="T6" i="19"/>
  <c r="S19" i="18"/>
  <c r="R19" i="18" s="1"/>
  <c r="R34" i="1" s="1"/>
  <c r="S3" i="18"/>
  <c r="R3" i="18" s="1"/>
  <c r="V52" i="1"/>
  <c r="V51" i="1"/>
  <c r="T4" i="19"/>
  <c r="J2" i="19"/>
  <c r="I2" i="19" s="1"/>
  <c r="V29" i="1"/>
  <c r="V14" i="18"/>
  <c r="U14" i="18" s="1"/>
  <c r="V35" i="18"/>
  <c r="U35" i="18" s="1"/>
  <c r="T50" i="1" s="1"/>
  <c r="V12" i="18"/>
  <c r="U12" i="18" s="1"/>
  <c r="V40" i="1"/>
  <c r="V26" i="1"/>
  <c r="V48" i="1"/>
  <c r="S10" i="18"/>
  <c r="R10" i="18" s="1"/>
  <c r="S26" i="18"/>
  <c r="R26" i="18" s="1"/>
  <c r="R41" i="1" s="1"/>
  <c r="O45" i="17"/>
  <c r="V20" i="18"/>
  <c r="U20" i="18" s="1"/>
  <c r="T35" i="1" s="1"/>
  <c r="V47" i="1"/>
  <c r="V15" i="18"/>
  <c r="U15" i="18" s="1"/>
  <c r="V36" i="18"/>
  <c r="U36" i="18" s="1"/>
  <c r="T51" i="1" s="1"/>
  <c r="V17" i="18"/>
  <c r="U17" i="18" s="1"/>
  <c r="V22" i="18"/>
  <c r="U22" i="18" s="1"/>
  <c r="T37" i="1" s="1"/>
  <c r="V46" i="1"/>
  <c r="V28" i="18"/>
  <c r="U28" i="18" s="1"/>
  <c r="T43" i="1" s="1"/>
  <c r="V21" i="18"/>
  <c r="U21" i="18" s="1"/>
  <c r="T36" i="1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3" i="18"/>
  <c r="U23" i="18" s="1"/>
  <c r="T38" i="1" s="1"/>
  <c r="V29" i="18"/>
  <c r="U29" i="18" s="1"/>
  <c r="T44" i="1" s="1"/>
  <c r="V8" i="18"/>
  <c r="U8" i="18" s="1"/>
  <c r="V4" i="18"/>
  <c r="U4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5" i="19"/>
  <c r="E8" i="1"/>
  <c r="K8" i="1" s="1"/>
  <c r="J5" i="19"/>
  <c r="J7" i="19"/>
  <c r="T7" i="19"/>
  <c r="J10" i="1"/>
  <c r="P9" i="17"/>
  <c r="V10" i="18" s="1"/>
  <c r="U10" i="18" s="1"/>
  <c r="P4" i="17"/>
  <c r="R24" i="1" l="1"/>
  <c r="R19" i="1"/>
  <c r="R7" i="1"/>
  <c r="R6" i="1"/>
  <c r="R23" i="1"/>
  <c r="R8" i="1"/>
  <c r="V7" i="18"/>
  <c r="U7" i="18" s="1"/>
  <c r="V2" i="18"/>
  <c r="U2" i="18" s="1"/>
  <c r="R20" i="1"/>
  <c r="V5" i="18"/>
  <c r="U5" i="18" s="1"/>
  <c r="R30" i="1"/>
  <c r="R32" i="1"/>
  <c r="V9" i="18"/>
  <c r="U9" i="18" s="1"/>
  <c r="R31" i="1"/>
  <c r="J54" i="1"/>
  <c r="R17" i="1"/>
  <c r="R26" i="1"/>
  <c r="T19" i="1"/>
  <c r="R21" i="1"/>
  <c r="R28" i="1"/>
  <c r="R27" i="1"/>
  <c r="R18" i="1"/>
  <c r="R33" i="1"/>
  <c r="R25" i="1"/>
  <c r="R22" i="1"/>
  <c r="R29" i="1"/>
  <c r="J7" i="1"/>
  <c r="S4" i="19"/>
  <c r="S3" i="19"/>
  <c r="S7" i="19"/>
  <c r="T11" i="1" s="1"/>
  <c r="V11" i="18"/>
  <c r="U11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6" i="18"/>
  <c r="U6" i="18" s="1"/>
  <c r="T10" i="1"/>
  <c r="V3" i="18"/>
  <c r="U3" i="18" s="1"/>
  <c r="T30" i="1" s="1"/>
  <c r="V18" i="18"/>
  <c r="U18" i="18" s="1"/>
  <c r="V19" i="18"/>
  <c r="U19" i="18" s="1"/>
  <c r="T34" i="1" s="1"/>
  <c r="V27" i="18"/>
  <c r="U27" i="18" s="1"/>
  <c r="T42" i="1" s="1"/>
  <c r="V31" i="18"/>
  <c r="U31" i="18" s="1"/>
  <c r="T46" i="1" s="1"/>
  <c r="V13" i="18"/>
  <c r="U13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6" i="1" l="1"/>
  <c r="T24" i="1"/>
  <c r="T23" i="1"/>
  <c r="T18" i="1"/>
  <c r="T27" i="1"/>
  <c r="T32" i="1"/>
  <c r="T20" i="1"/>
  <c r="T31" i="1"/>
  <c r="T21" i="1"/>
  <c r="T22" i="1"/>
  <c r="T33" i="1"/>
  <c r="R54" i="1"/>
  <c r="T8" i="1"/>
  <c r="T29" i="1"/>
  <c r="T25" i="1"/>
  <c r="T28" i="1"/>
  <c r="T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<sst xmlns="http://schemas.openxmlformats.org/spreadsheetml/2006/main" count="692" uniqueCount="152">
  <si>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</si>
  <si>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</si>
  <si>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</si>
  <si>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</si>
  <si>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</si>
  <si>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</si>
  <si>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</si>
  <si>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</si>
  <si>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</si>
  <si>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</si>
  <si>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</si>
  <si>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</si>
  <si>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</si>
  <si>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</si>
  <si>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</si>
  <si>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</si>
  <si>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</si>
  <si>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</si>
  <si>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</si>
  <si>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</si>
  <si>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</si>
  <si>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</si>
  <si>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</si>
  <si>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</si>
  <si>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</si>
  <si>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</si>
  <si>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</si>
  <si>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</si>
  <si>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</si>
  <si>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</si>
  <si>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</si>
  <si>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</si>
  <si>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</si>
  <si>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</si>
  <si>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</si>
  <si>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</si>
  <si>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</si>
  <si>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</si>
  <si>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</si>
  <si>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</si>
  <si>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</si>
  <si>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</si>
  <si>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</si>
  <si>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</si>
  <si>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</si>
  <si>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</si>
  <si>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</si>
  <si>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</si>
  <si>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</si>
  <si>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</si>
  <si>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</si>
  <si>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</si>
  <si>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</si>
  <si>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</si>
  <si>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</si>
  <si>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</si>
  <si>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</si>
  <si>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</si>
  <si>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</si>
  <si>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</si>
  <si>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</si>
  <si>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</si>
  <si>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</si>
  <si>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</si>
  <si>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</si>
  <si>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</si>
  <si>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</si>
  <si>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</si>
  <si>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</si>
  <si>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</si>
  <si>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</si>
  <si>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</si>
  <si>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</si>
  <si>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</si>
  <si>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</si>
  <si>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</si>
  <si>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4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</si>
  <si>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</si>
  <si>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</si>
  <si>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</si>
  <si>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</si>
  <si>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</si>
  <si>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</si>
  <si>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</si>
  <si>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</si>
  <si>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</si>
  <si>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</si>
  <si>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</si>
  <si>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</si>
  <si>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</si>
  <si>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</si>
  <si>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</si>
  <si>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</si>
  <si>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</si>
  <si>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</si>
  <si>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</si>
  <si>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</si>
  <si>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</si>
  <si>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</si>
  <si>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</si>
  <si>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</si>
  <si>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Sögel</t>
  </si>
  <si>
    <t xml:space="preserve">Eisten </t>
  </si>
  <si>
    <t>Werlte</t>
  </si>
  <si>
    <t>Eisten</t>
  </si>
  <si>
    <t>Dick van der Lugt</t>
  </si>
  <si>
    <t>Barnowski Paul</t>
  </si>
  <si>
    <t>Bode Hans</t>
  </si>
  <si>
    <t>van der Lugt Dirk Jan</t>
  </si>
  <si>
    <t>Baalmann Werner</t>
  </si>
  <si>
    <t>Büter Wilhelm</t>
  </si>
  <si>
    <t>Gerdes Hans-Jürgen</t>
  </si>
  <si>
    <t>Schute Helmut</t>
  </si>
  <si>
    <t>Ostermann Franz</t>
  </si>
  <si>
    <t>Broermann Carl</t>
  </si>
  <si>
    <t>Niermann Hans</t>
  </si>
  <si>
    <t>Rolfes Bernhard</t>
  </si>
  <si>
    <t>Staggenborg Hans</t>
  </si>
  <si>
    <t>Abeln Bernhard</t>
  </si>
  <si>
    <t>x</t>
  </si>
  <si>
    <t>Bü / Ba</t>
  </si>
  <si>
    <t>654-405</t>
  </si>
  <si>
    <t>22.11.1944</t>
  </si>
  <si>
    <t>20.07.1946</t>
  </si>
  <si>
    <t>11.05.1945</t>
  </si>
  <si>
    <t>07.06.1953</t>
  </si>
  <si>
    <t>12.06.1952</t>
  </si>
  <si>
    <t>02.04.1952</t>
  </si>
  <si>
    <t>15.05.1957</t>
  </si>
  <si>
    <t>03.06.1942</t>
  </si>
  <si>
    <t>03.07.1950</t>
  </si>
  <si>
    <t>07.07.1946</t>
  </si>
  <si>
    <t>08.07.1959</t>
  </si>
  <si>
    <t>Carl Broemann</t>
  </si>
  <si>
    <t xml:space="preserve"> </t>
  </si>
  <si>
    <t>Bü /Ba</t>
  </si>
  <si>
    <t>405 // 654</t>
  </si>
  <si>
    <t>654 / 405</t>
  </si>
  <si>
    <t>14.01.</t>
  </si>
  <si>
    <t>28.01.</t>
  </si>
  <si>
    <t>11.02.</t>
  </si>
  <si>
    <t>25.02.</t>
  </si>
  <si>
    <t>10.03.</t>
  </si>
  <si>
    <t>07.04.</t>
  </si>
  <si>
    <t>Dick</t>
  </si>
  <si>
    <t>059529687544</t>
  </si>
  <si>
    <t>Bü/Ba</t>
  </si>
  <si>
    <t>405/654</t>
  </si>
  <si>
    <t>05951661</t>
  </si>
  <si>
    <t>Carl Broermann</t>
  </si>
  <si>
    <t>405 / 654</t>
  </si>
  <si>
    <t>05951 661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</si>
</sst>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</cellXfs>
  <cellStyles count="173">
    <cellStyle name="Komma" xfId="1" builtinId="3"/>
    <cellStyle name="Komma 2" xfId="2" xr:uid="{00000000-0005-0000-0000-00002F000000}"/>
    <cellStyle name="Komma 2 2" xfId="4" xr:uid="{207EC614-61A6-40CC-9020-624293C58B63}"/>
    <cellStyle name="Komma 2 2 2" xfId="8" xr:uid="{00000000-0005-0000-0000-000002000000}"/>
    <cellStyle name="Komma 2 2 2 2" xfId="16" xr:uid="{00000000-0005-0000-0000-000003000000}"/>
    <cellStyle name="Komma 2 2 2 2 2" xfId="43" xr:uid="{00000000-0005-0000-0000-000004000000}"/>
    <cellStyle name="Komma 2 2 2 2 2 2" xfId="75" xr:uid="{00000000-0005-0000-0000-000005000000}"/>
    <cellStyle name="Komma 2 2 2 2 2 2 2" xfId="93" xr:uid="{00000000-0005-0000-0000-000006000000}"/>
    <cellStyle name="Komma 2 2 2 2 2 3" xfId="92" xr:uid="{00000000-0005-0000-0000-000005000000}"/>
    <cellStyle name="Komma 2 2 2 2 3" xfId="38" xr:uid="{00000000-0005-0000-0000-000003000000}"/>
    <cellStyle name="Komma 2 2 2 2 3 2" xfId="94" xr:uid="{00000000-0005-0000-0000-000007000000}"/>
    <cellStyle name="Komma 2 2 2 2 4" xfId="70" xr:uid="{00000000-0005-0000-0000-000004000000}"/>
    <cellStyle name="Komma 2 2 2 2 4 2" xfId="95" xr:uid="{00000000-0005-0000-0000-000008000000}"/>
    <cellStyle name="Komma 2 2 2 2 5" xfId="91" xr:uid="{00000000-0005-0000-0000-000004000000}"/>
    <cellStyle name="Komma 2 2 2 3" xfId="42" xr:uid="{00000000-0005-0000-0000-000003000000}"/>
    <cellStyle name="Komma 2 2 2 3 2" xfId="74" xr:uid="{00000000-0005-0000-0000-000006000000}"/>
    <cellStyle name="Komma 2 2 2 3 2 2" xfId="97" xr:uid="{00000000-0005-0000-0000-00000A000000}"/>
    <cellStyle name="Komma 2 2 2 3 3" xfId="96" xr:uid="{00000000-0005-0000-0000-000009000000}"/>
    <cellStyle name="Komma 2 2 2 4" xfId="30" xr:uid="{00000000-0005-0000-0000-000002000000}"/>
    <cellStyle name="Komma 2 2 2 4 2" xfId="98" xr:uid="{00000000-0005-0000-0000-00000B000000}"/>
    <cellStyle name="Komma 2 2 2 5" xfId="62" xr:uid="{00000000-0005-0000-0000-000003000000}"/>
    <cellStyle name="Komma 2 2 2 5 2" xfId="99" xr:uid="{00000000-0005-0000-0000-00000C000000}"/>
    <cellStyle name="Komma 2 2 2 6" xfId="90" xr:uid="{00000000-0005-0000-0000-000003000000}"/>
    <cellStyle name="Komma 2 2 3" xfId="12" xr:uid="{00000000-0005-0000-0000-000002000000}"/>
    <cellStyle name="Komma 2 2 3 2" xfId="44" xr:uid="{00000000-0005-0000-0000-000005000000}"/>
    <cellStyle name="Komma 2 2 3 2 2" xfId="76" xr:uid="{00000000-0005-0000-0000-000008000000}"/>
    <cellStyle name="Komma 2 2 3 2 2 2" xfId="102" xr:uid="{00000000-0005-0000-0000-00000F000000}"/>
    <cellStyle name="Komma 2 2 3 2 3" xfId="101" xr:uid="{00000000-0005-0000-0000-00000E000000}"/>
    <cellStyle name="Komma 2 2 3 3" xfId="34" xr:uid="{00000000-0005-0000-0000-000002000000}"/>
    <cellStyle name="Komma 2 2 3 3 2" xfId="103" xr:uid="{00000000-0005-0000-0000-000010000000}"/>
    <cellStyle name="Komma 2 2 3 4" xfId="66" xr:uid="{00000000-0005-0000-0000-000007000000}"/>
    <cellStyle name="Komma 2 2 3 4 2" xfId="104" xr:uid="{00000000-0005-0000-0000-000011000000}"/>
    <cellStyle name="Komma 2 2 3 5" xfId="100" xr:uid="{00000000-0005-0000-0000-00000D000000}"/>
    <cellStyle name="Komma 2 2 4" xfId="41" xr:uid="{00000000-0005-0000-0000-000002000000}"/>
    <cellStyle name="Komma 2 2 4 2" xfId="73" xr:uid="{00000000-0005-0000-0000-000009000000}"/>
    <cellStyle name="Komma 2 2 4 2 2" xfId="106" xr:uid="{00000000-0005-0000-0000-000013000000}"/>
    <cellStyle name="Komma 2 2 4 3" xfId="105" xr:uid="{00000000-0005-0000-0000-000012000000}"/>
    <cellStyle name="Komma 2 2 5" xfId="26" xr:uid="{207EC614-61A6-40CC-9020-624293C58B63}"/>
    <cellStyle name="Komma 2 2 5 2" xfId="107" xr:uid="{00000000-0005-0000-0000-000014000000}"/>
    <cellStyle name="Komma 2 2 6" xfId="58" xr:uid="{00000000-0005-0000-0000-000002000000}"/>
    <cellStyle name="Komma 2 2 6 2" xfId="108" xr:uid="{00000000-0005-0000-0000-000015000000}"/>
    <cellStyle name="Komma 2 2 7" xfId="89" xr:uid="{00000000-0005-0000-0000-000002000000}"/>
    <cellStyle name="Komma 2 3" xfId="6" xr:uid="{00000000-0005-0000-0000-000001000000}"/>
    <cellStyle name="Komma 2 3 2" xfId="14" xr:uid="{00000000-0005-0000-0000-000004000000}"/>
    <cellStyle name="Komma 2 3 2 2" xfId="18" xr:uid="{32ED119A-DDB1-40DA-8AF0-6235C7B3C8EB}"/>
    <cellStyle name="Komma 2 3 2 2 2" xfId="46" xr:uid="{00000000-0005-0000-0000-000007000000}"/>
    <cellStyle name="Komma 2 3 2 2 2 2" xfId="112" xr:uid="{00000000-0005-0000-0000-000019000000}"/>
    <cellStyle name="Komma 2 3 2 2 3" xfId="78" xr:uid="{00000000-0005-0000-0000-00000C000000}"/>
    <cellStyle name="Komma 2 3 2 2 3 2" xfId="113" xr:uid="{00000000-0005-0000-0000-00001A000000}"/>
    <cellStyle name="Komma 2 3 2 2 4" xfId="111" xr:uid="{00000000-0005-0000-0000-000018000000}"/>
    <cellStyle name="Komma 2 3 2 3" xfId="36" xr:uid="{00000000-0005-0000-0000-000004000000}"/>
    <cellStyle name="Komma 2 3 2 3 2" xfId="114" xr:uid="{00000000-0005-0000-0000-00001B000000}"/>
    <cellStyle name="Komma 2 3 2 4" xfId="68" xr:uid="{00000000-0005-0000-0000-00000B000000}"/>
    <cellStyle name="Komma 2 3 2 4 2" xfId="115" xr:uid="{00000000-0005-0000-0000-00001C000000}"/>
    <cellStyle name="Komma 2 3 2 5" xfId="110" xr:uid="{00000000-0005-0000-0000-000017000000}"/>
    <cellStyle name="Komma 2 3 3" xfId="17" xr:uid="{E68C59CC-CF77-4F09-AB4F-A2289CBBB036}"/>
    <cellStyle name="Komma 2 3 3 2" xfId="45" xr:uid="{00000000-0005-0000-0000-000006000000}"/>
    <cellStyle name="Komma 2 3 3 2 2" xfId="117" xr:uid="{00000000-0005-0000-0000-00001E000000}"/>
    <cellStyle name="Komma 2 3 3 3" xfId="77" xr:uid="{00000000-0005-0000-0000-00000D000000}"/>
    <cellStyle name="Komma 2 3 3 3 2" xfId="118" xr:uid="{00000000-0005-0000-0000-00001F000000}"/>
    <cellStyle name="Komma 2 3 3 4" xfId="116" xr:uid="{00000000-0005-0000-0000-00001D000000}"/>
    <cellStyle name="Komma 2 3 4" xfId="28" xr:uid="{00000000-0005-0000-0000-000001000000}"/>
    <cellStyle name="Komma 2 3 4 2" xfId="119" xr:uid="{00000000-0005-0000-0000-000020000000}"/>
    <cellStyle name="Komma 2 3 5" xfId="60" xr:uid="{00000000-0005-0000-0000-00000A000000}"/>
    <cellStyle name="Komma 2 3 5 2" xfId="120" xr:uid="{00000000-0005-0000-0000-000021000000}"/>
    <cellStyle name="Komma 2 3 6" xfId="109" xr:uid="{00000000-0005-0000-0000-000016000000}"/>
    <cellStyle name="Komma 2 4" xfId="10" xr:uid="{00000000-0005-0000-0000-000001000000}"/>
    <cellStyle name="Komma 2 4 2" xfId="19" xr:uid="{556DF801-BF94-4DBC-8157-BEECC276962A}"/>
    <cellStyle name="Komma 2 4 2 2" xfId="47" xr:uid="{00000000-0005-0000-0000-000008000000}"/>
    <cellStyle name="Komma 2 4 2 2 2" xfId="123" xr:uid="{00000000-0005-0000-0000-000024000000}"/>
    <cellStyle name="Komma 2 4 2 3" xfId="79" xr:uid="{00000000-0005-0000-0000-00000F000000}"/>
    <cellStyle name="Komma 2 4 2 3 2" xfId="124" xr:uid="{00000000-0005-0000-0000-000025000000}"/>
    <cellStyle name="Komma 2 4 2 4" xfId="122" xr:uid="{00000000-0005-0000-0000-000023000000}"/>
    <cellStyle name="Komma 2 4 3" xfId="32" xr:uid="{00000000-0005-0000-0000-000001000000}"/>
    <cellStyle name="Komma 2 4 3 2" xfId="125" xr:uid="{00000000-0005-0000-0000-000026000000}"/>
    <cellStyle name="Komma 2 4 4" xfId="64" xr:uid="{00000000-0005-0000-0000-00000E000000}"/>
    <cellStyle name="Komma 2 4 4 2" xfId="126" xr:uid="{00000000-0005-0000-0000-000027000000}"/>
    <cellStyle name="Komma 2 4 5" xfId="121" xr:uid="{00000000-0005-0000-0000-000022000000}"/>
    <cellStyle name="Komma 2 5" xfId="40" xr:uid="{00000000-0005-0000-0000-000001000000}"/>
    <cellStyle name="Komma 2 5 2" xfId="72" xr:uid="{00000000-0005-0000-0000-000010000000}"/>
    <cellStyle name="Komma 2 5 2 2" xfId="128" xr:uid="{00000000-0005-0000-0000-000029000000}"/>
    <cellStyle name="Komma 2 5 3" xfId="127" xr:uid="{00000000-0005-0000-0000-000028000000}"/>
    <cellStyle name="Komma 2 6" xfId="24" xr:uid="{00000000-0005-0000-0000-00002F000000}"/>
    <cellStyle name="Komma 2 6 2" xfId="129" xr:uid="{00000000-0005-0000-0000-00002A000000}"/>
    <cellStyle name="Komma 2 7" xfId="56" xr:uid="{00000000-0005-0000-0000-000001000000}"/>
    <cellStyle name="Komma 2 7 2" xfId="130" xr:uid="{00000000-0005-0000-0000-00002B000000}"/>
    <cellStyle name="Komma 2 8" xfId="88" xr:uid="{00000000-0005-0000-0000-000001000000}"/>
    <cellStyle name="Komma 3" xfId="3" xr:uid="{64F0EEBF-4EB8-4B3E-BD25-5014F4FB320F}"/>
    <cellStyle name="Komma 3 2" xfId="7" xr:uid="{00000000-0005-0000-0000-000003000000}"/>
    <cellStyle name="Komma 3 2 2" xfId="15" xr:uid="{00000000-0005-0000-0000-000006000000}"/>
    <cellStyle name="Komma 3 2 2 2" xfId="50" xr:uid="{00000000-0005-0000-0000-00000B000000}"/>
    <cellStyle name="Komma 3 2 2 2 2" xfId="82" xr:uid="{00000000-0005-0000-0000-000014000000}"/>
    <cellStyle name="Komma 3 2 2 2 2 2" xfId="135" xr:uid="{00000000-0005-0000-0000-000030000000}"/>
    <cellStyle name="Komma 3 2 2 2 3" xfId="134" xr:uid="{00000000-0005-0000-0000-00002F000000}"/>
    <cellStyle name="Komma 3 2 2 3" xfId="37" xr:uid="{00000000-0005-0000-0000-000006000000}"/>
    <cellStyle name="Komma 3 2 2 3 2" xfId="136" xr:uid="{00000000-0005-0000-0000-000031000000}"/>
    <cellStyle name="Komma 3 2 2 4" xfId="69" xr:uid="{00000000-0005-0000-0000-000013000000}"/>
    <cellStyle name="Komma 3 2 2 4 2" xfId="137" xr:uid="{00000000-0005-0000-0000-000032000000}"/>
    <cellStyle name="Komma 3 2 2 5" xfId="133" xr:uid="{00000000-0005-0000-0000-00002E000000}"/>
    <cellStyle name="Komma 3 2 3" xfId="49" xr:uid="{00000000-0005-0000-0000-00000A000000}"/>
    <cellStyle name="Komma 3 2 3 2" xfId="81" xr:uid="{00000000-0005-0000-0000-000015000000}"/>
    <cellStyle name="Komma 3 2 3 2 2" xfId="139" xr:uid="{00000000-0005-0000-0000-000034000000}"/>
    <cellStyle name="Komma 3 2 3 3" xfId="138" xr:uid="{00000000-0005-0000-0000-000033000000}"/>
    <cellStyle name="Komma 3 2 4" xfId="29" xr:uid="{00000000-0005-0000-0000-000003000000}"/>
    <cellStyle name="Komma 3 2 4 2" xfId="140" xr:uid="{00000000-0005-0000-0000-000035000000}"/>
    <cellStyle name="Komma 3 2 5" xfId="61" xr:uid="{00000000-0005-0000-0000-000012000000}"/>
    <cellStyle name="Komma 3 2 5 2" xfId="141" xr:uid="{00000000-0005-0000-0000-000036000000}"/>
    <cellStyle name="Komma 3 2 6" xfId="132" xr:uid="{00000000-0005-0000-0000-00002D000000}"/>
    <cellStyle name="Komma 3 3" xfId="11" xr:uid="{00000000-0005-0000-0000-000005000000}"/>
    <cellStyle name="Komma 3 3 2" xfId="51" xr:uid="{00000000-0005-0000-0000-00000C000000}"/>
    <cellStyle name="Komma 3 3 2 2" xfId="83" xr:uid="{00000000-0005-0000-0000-000017000000}"/>
    <cellStyle name="Komma 3 3 2 2 2" xfId="144" xr:uid="{00000000-0005-0000-0000-000039000000}"/>
    <cellStyle name="Komma 3 3 2 3" xfId="143" xr:uid="{00000000-0005-0000-0000-000038000000}"/>
    <cellStyle name="Komma 3 3 3" xfId="33" xr:uid="{00000000-0005-0000-0000-000005000000}"/>
    <cellStyle name="Komma 3 3 3 2" xfId="145" xr:uid="{00000000-0005-0000-0000-00003A000000}"/>
    <cellStyle name="Komma 3 3 4" xfId="65" xr:uid="{00000000-0005-0000-0000-000016000000}"/>
    <cellStyle name="Komma 3 3 4 2" xfId="146" xr:uid="{00000000-0005-0000-0000-00003B000000}"/>
    <cellStyle name="Komma 3 3 5" xfId="142" xr:uid="{00000000-0005-0000-0000-000037000000}"/>
    <cellStyle name="Komma 3 4" xfId="48" xr:uid="{00000000-0005-0000-0000-000009000000}"/>
    <cellStyle name="Komma 3 4 2" xfId="80" xr:uid="{00000000-0005-0000-0000-000018000000}"/>
    <cellStyle name="Komma 3 4 2 2" xfId="148" xr:uid="{00000000-0005-0000-0000-00003D000000}"/>
    <cellStyle name="Komma 3 4 3" xfId="147" xr:uid="{00000000-0005-0000-0000-00003C000000}"/>
    <cellStyle name="Komma 3 5" xfId="25" xr:uid="{64F0EEBF-4EB8-4B3E-BD25-5014F4FB320F}"/>
    <cellStyle name="Komma 3 5 2" xfId="149" xr:uid="{00000000-0005-0000-0000-00003E000000}"/>
    <cellStyle name="Komma 3 6" xfId="57" xr:uid="{00000000-0005-0000-0000-000011000000}"/>
    <cellStyle name="Komma 3 6 2" xfId="150" xr:uid="{00000000-0005-0000-0000-00003F000000}"/>
    <cellStyle name="Komma 3 7" xfId="131" xr:uid="{00000000-0005-0000-0000-00002C000000}"/>
    <cellStyle name="Komma 4" xfId="5" xr:uid="{00000000-0005-0000-0000-000032000000}"/>
    <cellStyle name="Komma 4 2" xfId="13" xr:uid="{00000000-0005-0000-0000-000007000000}"/>
    <cellStyle name="Komma 4 2 2" xfId="21" xr:uid="{01C6F44C-351A-47C4-9B8C-B803D87D0725}"/>
    <cellStyle name="Komma 4 2 2 2" xfId="53" xr:uid="{00000000-0005-0000-0000-00000E000000}"/>
    <cellStyle name="Komma 4 2 2 2 2" xfId="154" xr:uid="{00000000-0005-0000-0000-000043000000}"/>
    <cellStyle name="Komma 4 2 2 3" xfId="85" xr:uid="{00000000-0005-0000-0000-00001B000000}"/>
    <cellStyle name="Komma 4 2 2 3 2" xfId="155" xr:uid="{00000000-0005-0000-0000-000044000000}"/>
    <cellStyle name="Komma 4 2 2 4" xfId="153" xr:uid="{00000000-0005-0000-0000-000042000000}"/>
    <cellStyle name="Komma 4 2 3" xfId="35" xr:uid="{00000000-0005-0000-0000-000007000000}"/>
    <cellStyle name="Komma 4 2 3 2" xfId="156" xr:uid="{00000000-0005-0000-0000-000045000000}"/>
    <cellStyle name="Komma 4 2 4" xfId="67" xr:uid="{00000000-0005-0000-0000-00001A000000}"/>
    <cellStyle name="Komma 4 2 4 2" xfId="157" xr:uid="{00000000-0005-0000-0000-000046000000}"/>
    <cellStyle name="Komma 4 2 5" xfId="152" xr:uid="{00000000-0005-0000-0000-000041000000}"/>
    <cellStyle name="Komma 4 3" xfId="20" xr:uid="{A566C845-F986-419A-99C8-8F9500F18F9B}"/>
    <cellStyle name="Komma 4 3 2" xfId="52" xr:uid="{00000000-0005-0000-0000-00000D000000}"/>
    <cellStyle name="Komma 4 3 2 2" xfId="159" xr:uid="{00000000-0005-0000-0000-000048000000}"/>
    <cellStyle name="Komma 4 3 3" xfId="84" xr:uid="{00000000-0005-0000-0000-00001C000000}"/>
    <cellStyle name="Komma 4 3 3 2" xfId="160" xr:uid="{00000000-0005-0000-0000-000049000000}"/>
    <cellStyle name="Komma 4 3 4" xfId="158" xr:uid="{00000000-0005-0000-0000-000047000000}"/>
    <cellStyle name="Komma 4 4" xfId="27" xr:uid="{00000000-0005-0000-0000-000032000000}"/>
    <cellStyle name="Komma 4 4 2" xfId="161" xr:uid="{00000000-0005-0000-0000-00004A000000}"/>
    <cellStyle name="Komma 4 5" xfId="59" xr:uid="{00000000-0005-0000-0000-000019000000}"/>
    <cellStyle name="Komma 4 5 2" xfId="162" xr:uid="{00000000-0005-0000-0000-00004B000000}"/>
    <cellStyle name="Komma 4 6" xfId="151" xr:uid="{00000000-0005-0000-0000-000040000000}"/>
    <cellStyle name="Komma 5" xfId="9" xr:uid="{00000000-0005-0000-0000-000036000000}"/>
    <cellStyle name="Komma 5 2" xfId="22" xr:uid="{35000668-5E35-4C63-842F-34007C257E65}"/>
    <cellStyle name="Komma 5 2 2" xfId="54" xr:uid="{00000000-0005-0000-0000-00000F000000}"/>
    <cellStyle name="Komma 5 2 2 2" xfId="165" xr:uid="{00000000-0005-0000-0000-00004E000000}"/>
    <cellStyle name="Komma 5 2 3" xfId="86" xr:uid="{00000000-0005-0000-0000-00001E000000}"/>
    <cellStyle name="Komma 5 2 3 2" xfId="166" xr:uid="{00000000-0005-0000-0000-00004F000000}"/>
    <cellStyle name="Komma 5 2 4" xfId="164" xr:uid="{00000000-0005-0000-0000-00004D000000}"/>
    <cellStyle name="Komma 5 3" xfId="31" xr:uid="{00000000-0005-0000-0000-000036000000}"/>
    <cellStyle name="Komma 5 3 2" xfId="167" xr:uid="{00000000-0005-0000-0000-000050000000}"/>
    <cellStyle name="Komma 5 4" xfId="63" xr:uid="{00000000-0005-0000-0000-00001D000000}"/>
    <cellStyle name="Komma 5 4 2" xfId="168" xr:uid="{00000000-0005-0000-0000-000051000000}"/>
    <cellStyle name="Komma 5 5" xfId="163" xr:uid="{00000000-0005-0000-0000-00004C000000}"/>
    <cellStyle name="Komma 6" xfId="39" xr:uid="{00000000-0005-0000-0000-00003E000000}"/>
    <cellStyle name="Komma 6 2" xfId="71" xr:uid="{00000000-0005-0000-0000-00001F000000}"/>
    <cellStyle name="Komma 6 2 2" xfId="170" xr:uid="{00000000-0005-0000-0000-000053000000}"/>
    <cellStyle name="Komma 6 3" xfId="169" xr:uid="{00000000-0005-0000-0000-000052000000}"/>
    <cellStyle name="Komma 7" xfId="23" xr:uid="{00000000-0005-0000-0000-000044000000}"/>
    <cellStyle name="Komma 7 2" xfId="171" xr:uid="{00000000-0005-0000-0000-000054000000}"/>
    <cellStyle name="Komma 8" xfId="55" xr:uid="{00000000-0005-0000-0000-000064000000}"/>
    <cellStyle name="Komma 8 2" xfId="172" xr:uid="{00000000-0005-0000-0000-000055000000}"/>
    <cellStyle name="Komma 9" xfId="87" xr:uid="{00000000-0005-0000-0000-000084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6" t="s">
        <v>27</v>
      </c>
      <c r="L1" s="156"/>
      <c r="M1" s="155" t="s">
        <v>17</v>
      </c>
      <c r="N1" s="155"/>
      <c r="O1" s="155"/>
      <c r="P1" s="154" t="s">
        <v>15</v>
      </c>
      <c r="Q1" s="15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95</v>
      </c>
      <c r="E3" s="116" t="s">
        <v>96</v>
      </c>
      <c r="F3" s="116" t="s">
        <v>97</v>
      </c>
      <c r="G3" s="116" t="s">
        <v>98</v>
      </c>
      <c r="H3" s="116" t="s">
        <v>99</v>
      </c>
      <c r="I3" s="116" t="s">
        <v>100</v>
      </c>
      <c r="J3" s="157" t="s">
        <v>1</v>
      </c>
      <c r="K3" s="157"/>
      <c r="L3" s="116" t="s">
        <v>138</v>
      </c>
      <c r="M3" s="116" t="s">
        <v>139</v>
      </c>
      <c r="N3" s="116" t="s">
        <v>140</v>
      </c>
      <c r="O3" s="116" t="s">
        <v>141</v>
      </c>
      <c r="P3" s="116" t="s">
        <v>142</v>
      </c>
      <c r="Q3" s="116" t="s">
        <v>143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3">
      <c r="A4" s="29" t="s">
        <v>2</v>
      </c>
      <c r="B4" s="159" t="s">
        <v>47</v>
      </c>
      <c r="C4" s="160"/>
      <c r="D4" s="30" t="s">
        <v>101</v>
      </c>
      <c r="E4" s="30" t="s">
        <v>102</v>
      </c>
      <c r="F4" s="30" t="s">
        <v>103</v>
      </c>
      <c r="G4" s="30" t="s">
        <v>101</v>
      </c>
      <c r="H4" s="30" t="s">
        <v>104</v>
      </c>
      <c r="I4" s="30" t="s">
        <v>103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 xml:space="preserve">Eisten </v>
      </c>
      <c r="N4" s="30" t="str">
        <f t="shared" si="0"/>
        <v>Werlte</v>
      </c>
      <c r="O4" s="30" t="str">
        <f t="shared" si="0"/>
        <v>Sögel</v>
      </c>
      <c r="P4" s="30" t="str">
        <f t="shared" si="0"/>
        <v>Eisten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5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2"/>
    </row>
    <row r="6" spans="1:22" ht="20.25" customHeight="1" x14ac:dyDescent="0.3">
      <c r="A6" s="35">
        <v>1</v>
      </c>
      <c r="B6" s="161" t="str">
        <f>'Übersicht Gruppen'!B2</f>
        <v>Eisten</v>
      </c>
      <c r="C6" s="162"/>
      <c r="D6" s="36">
        <f>'Übersicht Gruppen'!C2</f>
        <v>620.1</v>
      </c>
      <c r="E6" s="36">
        <f>'Übersicht Gruppen'!D2</f>
        <v>621</v>
      </c>
      <c r="F6" s="36">
        <f>'Übersicht Gruppen'!E2</f>
        <v>615</v>
      </c>
      <c r="G6" s="36">
        <f>'Übersicht Gruppen'!F2</f>
        <v>623</v>
      </c>
      <c r="H6" s="36">
        <f>'Übersicht Gruppen'!G2</f>
        <v>620.9</v>
      </c>
      <c r="I6" s="36">
        <f>'Übersicht Gruppen'!H2</f>
        <v>620.6</v>
      </c>
      <c r="J6" s="37">
        <f>'Übersicht Gruppen'!I2</f>
        <v>620.1</v>
      </c>
      <c r="K6" s="38">
        <f t="shared" ref="K6:K11" si="1">SUM(D6:I6)</f>
        <v>3720.6</v>
      </c>
      <c r="L6" s="36">
        <f>'Übersicht Gruppen'!K2</f>
        <v>619.5</v>
      </c>
      <c r="M6" s="36">
        <f>'Übersicht Gruppen'!L2</f>
        <v>619.20000000000005</v>
      </c>
      <c r="N6" s="36">
        <f>'Übersicht Gruppen'!M2</f>
        <v>617.6</v>
      </c>
      <c r="O6" s="36">
        <f>'Übersicht Gruppen'!N2</f>
        <v>618.4</v>
      </c>
      <c r="P6" s="36">
        <f>'Übersicht Gruppen'!O2</f>
        <v>619.1</v>
      </c>
      <c r="Q6" s="36">
        <f>'Übersicht Gruppen'!P2</f>
        <v>619.90000000000009</v>
      </c>
      <c r="R6" s="37">
        <f>'Übersicht Gruppen'!Q2</f>
        <v>618.95000000000005</v>
      </c>
      <c r="S6" s="38">
        <f t="shared" ref="S6:S11" si="2">SUM(L6:Q6)</f>
        <v>3713.7000000000003</v>
      </c>
      <c r="T6" s="37">
        <f>'Übersicht Gruppen'!S2</f>
        <v>619.52500000000009</v>
      </c>
      <c r="U6" s="38">
        <f>SUM(S6+K6)</f>
        <v>7434.3</v>
      </c>
      <c r="V6" s="153"/>
    </row>
    <row r="7" spans="1:22" ht="20.25" customHeight="1" x14ac:dyDescent="0.3">
      <c r="A7" s="39">
        <v>2</v>
      </c>
      <c r="B7" s="163" t="str">
        <f>'Übersicht Gruppen'!B3</f>
        <v>Werlte</v>
      </c>
      <c r="C7" s="164"/>
      <c r="D7" s="40">
        <f>'Übersicht Gruppen'!C3</f>
        <v>591.9</v>
      </c>
      <c r="E7" s="40">
        <f>'Übersicht Gruppen'!D3</f>
        <v>608.4</v>
      </c>
      <c r="F7" s="40">
        <f>'Übersicht Gruppen'!E3</f>
        <v>613.6</v>
      </c>
      <c r="G7" s="40">
        <f>'Übersicht Gruppen'!F3</f>
        <v>611.5</v>
      </c>
      <c r="H7" s="40">
        <f>'Übersicht Gruppen'!G3</f>
        <v>601.70000000000005</v>
      </c>
      <c r="I7" s="40">
        <f>'Übersicht Gruppen'!H3</f>
        <v>605.29999999999995</v>
      </c>
      <c r="J7" s="41">
        <f>'Übersicht Gruppen'!I3</f>
        <v>605.40000000000009</v>
      </c>
      <c r="K7" s="42">
        <f t="shared" si="1"/>
        <v>3632.4000000000005</v>
      </c>
      <c r="L7" s="40">
        <f>'Übersicht Gruppen'!K3</f>
        <v>603.5</v>
      </c>
      <c r="M7" s="40">
        <f>'Übersicht Gruppen'!L3</f>
        <v>605.6</v>
      </c>
      <c r="N7" s="40">
        <f>'Übersicht Gruppen'!M3</f>
        <v>612.09999999999991</v>
      </c>
      <c r="O7" s="40">
        <f>'Übersicht Gruppen'!N3</f>
        <v>605.79999999999995</v>
      </c>
      <c r="P7" s="40">
        <f>'Übersicht Gruppen'!O3</f>
        <v>603.11</v>
      </c>
      <c r="Q7" s="40">
        <f>'Übersicht Gruppen'!P3</f>
        <v>601</v>
      </c>
      <c r="R7" s="41">
        <f>'Übersicht Gruppen'!Q3</f>
        <v>605.18500000000006</v>
      </c>
      <c r="S7" s="42">
        <f t="shared" si="2"/>
        <v>3631.11</v>
      </c>
      <c r="T7" s="41">
        <f>'Übersicht Gruppen'!S3</f>
        <v>605.29250000000002</v>
      </c>
      <c r="U7" s="42">
        <f t="shared" ref="U7:U11" si="3">SUM(S7+K7)</f>
        <v>7263.51</v>
      </c>
      <c r="V7" s="42">
        <f>(U6-U7)*-1</f>
        <v>-170.78999999999996</v>
      </c>
    </row>
    <row r="8" spans="1:22" ht="20.25" customHeight="1" x14ac:dyDescent="0.3">
      <c r="A8" s="43">
        <v>3</v>
      </c>
      <c r="B8" s="161" t="str">
        <f>'Übersicht Gruppen'!B4</f>
        <v>Sögel</v>
      </c>
      <c r="C8" s="162"/>
      <c r="D8" s="36">
        <f>'Übersicht Gruppen'!C4</f>
        <v>395.8</v>
      </c>
      <c r="E8" s="36">
        <f>'Übersicht Gruppen'!D4</f>
        <v>407.6</v>
      </c>
      <c r="F8" s="36">
        <f>'Übersicht Gruppen'!E4</f>
        <v>190.5</v>
      </c>
      <c r="G8" s="36">
        <f>'Übersicht Gruppen'!F4</f>
        <v>190.2</v>
      </c>
      <c r="H8" s="36">
        <f>'Übersicht Gruppen'!G4</f>
        <v>189.3</v>
      </c>
      <c r="I8" s="36">
        <f>'Übersicht Gruppen'!H4</f>
        <v>187.5</v>
      </c>
      <c r="J8" s="37">
        <f>'Übersicht Gruppen'!I4</f>
        <v>260.15000000000003</v>
      </c>
      <c r="K8" s="38">
        <f t="shared" si="1"/>
        <v>1560.9</v>
      </c>
      <c r="L8" s="36">
        <f>'Übersicht Gruppen'!K4</f>
        <v>398.4</v>
      </c>
      <c r="M8" s="36">
        <f>'Übersicht Gruppen'!L4</f>
        <v>598</v>
      </c>
      <c r="N8" s="36">
        <f>'Übersicht Gruppen'!M4</f>
        <v>383</v>
      </c>
      <c r="O8" s="36">
        <f>'Übersicht Gruppen'!N4</f>
        <v>594.9</v>
      </c>
      <c r="P8" s="36">
        <f>'Übersicht Gruppen'!O4</f>
        <v>593.5</v>
      </c>
      <c r="Q8" s="36">
        <f>'Übersicht Gruppen'!P4</f>
        <v>582.79999999999995</v>
      </c>
      <c r="R8" s="37">
        <f>'Übersicht Gruppen'!Q4</f>
        <v>525.1</v>
      </c>
      <c r="S8" s="38">
        <f t="shared" si="2"/>
        <v>3150.6000000000004</v>
      </c>
      <c r="T8" s="37">
        <f>'Übersicht Gruppen'!S4</f>
        <v>392.62500000000006</v>
      </c>
      <c r="U8" s="38">
        <f t="shared" si="3"/>
        <v>4711.5</v>
      </c>
      <c r="V8" s="38">
        <f t="shared" ref="V8:V11" si="4">(U7-U8)*-1</f>
        <v>-2552.0100000000002</v>
      </c>
    </row>
    <row r="9" spans="1:22" ht="20.25" customHeight="1" x14ac:dyDescent="0.3">
      <c r="A9" s="29">
        <v>4</v>
      </c>
      <c r="B9" s="163" t="str">
        <f>'Übersicht Gruppen'!B5</f>
        <v>Verein IV</v>
      </c>
      <c r="C9" s="164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-4711.5</v>
      </c>
    </row>
    <row r="10" spans="1:22" ht="20.25" customHeight="1" x14ac:dyDescent="0.3">
      <c r="A10" s="44">
        <v>5</v>
      </c>
      <c r="B10" s="161" t="str">
        <f>'Übersicht Gruppen'!B6</f>
        <v>Verein V</v>
      </c>
      <c r="C10" s="162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3" t="str">
        <f>'Übersicht Gruppen'!B7</f>
        <v>Verein VI</v>
      </c>
      <c r="C11" s="164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267.96666666666664</v>
      </c>
      <c r="E13" s="36">
        <f t="shared" ref="E13:U13" si="5">AVERAGE(E6:E11)</f>
        <v>272.83333333333331</v>
      </c>
      <c r="F13" s="36">
        <f t="shared" si="5"/>
        <v>236.51666666666665</v>
      </c>
      <c r="G13" s="36">
        <f t="shared" si="5"/>
        <v>237.45000000000002</v>
      </c>
      <c r="H13" s="36">
        <f t="shared" si="5"/>
        <v>235.31666666666663</v>
      </c>
      <c r="I13" s="36">
        <f t="shared" si="5"/>
        <v>235.56666666666669</v>
      </c>
      <c r="J13" s="37">
        <f t="shared" si="5"/>
        <v>247.60833333333335</v>
      </c>
      <c r="K13" s="38">
        <f>SUM(K6:K11)/6</f>
        <v>1485.6499999999999</v>
      </c>
      <c r="L13" s="36">
        <f t="shared" si="5"/>
        <v>270.23333333333335</v>
      </c>
      <c r="M13" s="36">
        <f t="shared" si="5"/>
        <v>303.8</v>
      </c>
      <c r="N13" s="36">
        <f t="shared" si="5"/>
        <v>268.7833333333333</v>
      </c>
      <c r="O13" s="36">
        <f t="shared" si="5"/>
        <v>303.18333333333334</v>
      </c>
      <c r="P13" s="36">
        <f t="shared" si="5"/>
        <v>302.61833333333334</v>
      </c>
      <c r="Q13" s="36">
        <f t="shared" si="5"/>
        <v>300.61666666666667</v>
      </c>
      <c r="R13" s="37">
        <f t="shared" si="5"/>
        <v>291.53916666666669</v>
      </c>
      <c r="S13" s="36">
        <f t="shared" si="5"/>
        <v>1749.2349999999999</v>
      </c>
      <c r="T13" s="37">
        <f t="shared" si="5"/>
        <v>269.57375000000002</v>
      </c>
      <c r="U13" s="38">
        <f t="shared" si="5"/>
        <v>3234.8850000000002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5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2"/>
    </row>
    <row r="17" spans="1:22" s="51" customFormat="1" ht="18" customHeight="1" x14ac:dyDescent="0.3">
      <c r="A17" s="50">
        <v>1</v>
      </c>
      <c r="B17" s="54" t="str">
        <f>'Übersicht Schützen'!A2</f>
        <v>Baalmann Werner</v>
      </c>
      <c r="C17" s="91" t="str">
        <f>'Übersicht Schützen'!B2</f>
        <v>Eisten</v>
      </c>
      <c r="D17" s="55">
        <f>'Übersicht Schützen'!C2</f>
        <v>206.5</v>
      </c>
      <c r="E17" s="38">
        <f>'Übersicht Schützen'!D2</f>
        <v>208.9</v>
      </c>
      <c r="F17" s="38">
        <f>'Übersicht Schützen'!E2</f>
        <v>207.2</v>
      </c>
      <c r="G17" s="38">
        <f>'Übersicht Schützen'!F2</f>
        <v>207.4</v>
      </c>
      <c r="H17" s="38">
        <f>'Übersicht Schützen'!G2</f>
        <v>208.5</v>
      </c>
      <c r="I17" s="38">
        <f>'Übersicht Schützen'!H2</f>
        <v>207.6</v>
      </c>
      <c r="J17" s="56">
        <f>'Übersicht Schützen'!I2</f>
        <v>207.68333333333331</v>
      </c>
      <c r="K17" s="38">
        <f>SUM(D17:I17)</f>
        <v>1246.0999999999999</v>
      </c>
      <c r="L17" s="38">
        <f>'Übersicht Schützen'!L2</f>
        <v>208</v>
      </c>
      <c r="M17" s="38">
        <f>'Übersicht Schützen'!M2</f>
        <v>205.3</v>
      </c>
      <c r="N17" s="38">
        <f>'Übersicht Schützen'!N2</f>
        <v>204.3</v>
      </c>
      <c r="O17" s="38">
        <f>'Übersicht Schützen'!O2</f>
        <v>207.1</v>
      </c>
      <c r="P17" s="38">
        <f>'Übersicht Schützen'!P2</f>
        <v>204.6</v>
      </c>
      <c r="Q17" s="38">
        <f>'Übersicht Schützen'!Q2</f>
        <v>205.3</v>
      </c>
      <c r="R17" s="56">
        <f>'Übersicht Schützen'!R2</f>
        <v>205.76666666666665</v>
      </c>
      <c r="S17" s="38">
        <f>SUM(L17:Q17)</f>
        <v>1234.5999999999999</v>
      </c>
      <c r="T17" s="56">
        <f>'Übersicht Schützen'!U2</f>
        <v>206.72499999999999</v>
      </c>
      <c r="U17" s="38">
        <f>SUM(K17+S17)</f>
        <v>2480.6999999999998</v>
      </c>
      <c r="V17" s="153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2" t="str">
        <f>'Übersicht Schützen'!B3</f>
        <v>Eisten</v>
      </c>
      <c r="D18" s="58">
        <f>'Übersicht Schützen'!C3</f>
        <v>206.4</v>
      </c>
      <c r="E18" s="42">
        <f>'Übersicht Schützen'!D3</f>
        <v>203.4</v>
      </c>
      <c r="F18" s="42">
        <f>'Übersicht Schützen'!E3</f>
        <v>203.8</v>
      </c>
      <c r="G18" s="42">
        <f>'Übersicht Schützen'!F3</f>
        <v>208.3</v>
      </c>
      <c r="H18" s="42">
        <f>'Übersicht Schützen'!G3</f>
        <v>205.3</v>
      </c>
      <c r="I18" s="42">
        <f>'Übersicht Schützen'!H3</f>
        <v>207</v>
      </c>
      <c r="J18" s="59">
        <f>'Übersicht Schützen'!I3</f>
        <v>205.70000000000002</v>
      </c>
      <c r="K18" s="42">
        <f>SUM(D18:I18)</f>
        <v>1234.2</v>
      </c>
      <c r="L18" s="42">
        <f>'Übersicht Schützen'!L3</f>
        <v>206.5</v>
      </c>
      <c r="M18" s="42">
        <f>'Übersicht Schützen'!M3</f>
        <v>207.2</v>
      </c>
      <c r="N18" s="42">
        <f>'Übersicht Schützen'!N3</f>
        <v>208.3</v>
      </c>
      <c r="O18" s="42">
        <f>'Übersicht Schützen'!O3</f>
        <v>206.7</v>
      </c>
      <c r="P18" s="42">
        <f>'Übersicht Schützen'!P3</f>
        <v>208.5</v>
      </c>
      <c r="Q18" s="42">
        <f>'Übersicht Schützen'!Q3</f>
        <v>206.3</v>
      </c>
      <c r="R18" s="59">
        <f>'Übersicht Schützen'!R3</f>
        <v>207.25</v>
      </c>
      <c r="S18" s="42">
        <f t="shared" ref="S18:S52" si="6">SUM(L18:Q18)</f>
        <v>1243.5</v>
      </c>
      <c r="T18" s="59">
        <f>'Übersicht Schützen'!U3</f>
        <v>206.47500000000002</v>
      </c>
      <c r="U18" s="42">
        <f t="shared" ref="U18:U52" si="7">SUM(K18+S18)</f>
        <v>2477.6999999999998</v>
      </c>
      <c r="V18" s="42">
        <f>(U17-U18)*-1</f>
        <v>-3</v>
      </c>
    </row>
    <row r="19" spans="1:22" s="51" customFormat="1" ht="18" customHeight="1" x14ac:dyDescent="0.3">
      <c r="A19" s="50">
        <v>3</v>
      </c>
      <c r="B19" s="54" t="str">
        <f>'Übersicht Schützen'!A4</f>
        <v>Ostermann Franz</v>
      </c>
      <c r="C19" s="91" t="str">
        <f>'Übersicht Schützen'!B4</f>
        <v>Eisten</v>
      </c>
      <c r="D19" s="55">
        <f>'Übersicht Schützen'!C4</f>
        <v>207.2</v>
      </c>
      <c r="E19" s="38">
        <f>'Übersicht Schützen'!D4</f>
        <v>205.6</v>
      </c>
      <c r="F19" s="38">
        <f>'Übersicht Schützen'!E4</f>
        <v>204</v>
      </c>
      <c r="G19" s="38">
        <f>'Übersicht Schützen'!F4</f>
        <v>207.3</v>
      </c>
      <c r="H19" s="38">
        <f>'Übersicht Schützen'!G4</f>
        <v>206</v>
      </c>
      <c r="I19" s="38">
        <f>'Übersicht Schützen'!H4</f>
        <v>206</v>
      </c>
      <c r="J19" s="56">
        <f>'Übersicht Schützen'!I4</f>
        <v>206.01666666666665</v>
      </c>
      <c r="K19" s="38">
        <f t="shared" ref="K19:K52" si="8">SUM(D19:I19)</f>
        <v>1236.0999999999999</v>
      </c>
      <c r="L19" s="38">
        <f>'Übersicht Schützen'!L4</f>
        <v>205</v>
      </c>
      <c r="M19" s="38">
        <f>'Übersicht Schützen'!M4</f>
        <v>206.7</v>
      </c>
      <c r="N19" s="38">
        <f>'Übersicht Schützen'!N4</f>
        <v>204.8</v>
      </c>
      <c r="O19" s="38">
        <f>'Übersicht Schützen'!O4</f>
        <v>204.6</v>
      </c>
      <c r="P19" s="38">
        <f>'Übersicht Schützen'!P4</f>
        <v>206</v>
      </c>
      <c r="Q19" s="38">
        <f>'Übersicht Schützen'!Q4</f>
        <v>200.1</v>
      </c>
      <c r="R19" s="56">
        <f>'Übersicht Schützen'!R4</f>
        <v>204.5333333333333</v>
      </c>
      <c r="S19" s="38">
        <f t="shared" si="6"/>
        <v>1227.1999999999998</v>
      </c>
      <c r="T19" s="56">
        <f>'Übersicht Schützen'!U4</f>
        <v>205.27499999999998</v>
      </c>
      <c r="U19" s="38">
        <f t="shared" si="7"/>
        <v>2463.2999999999997</v>
      </c>
      <c r="V19" s="38">
        <f t="shared" ref="V19:V46" si="9">(U18-U19)*-1</f>
        <v>-14.400000000000091</v>
      </c>
    </row>
    <row r="20" spans="1:22" s="51" customFormat="1" ht="18" customHeight="1" x14ac:dyDescent="0.3">
      <c r="A20" s="52">
        <v>4</v>
      </c>
      <c r="B20" s="57" t="str">
        <f>'Übersicht Schützen'!A5</f>
        <v>Schute Helmut</v>
      </c>
      <c r="C20" s="92" t="str">
        <f>'Übersicht Schützen'!B5</f>
        <v>Eisten</v>
      </c>
      <c r="D20" s="58">
        <f>'Übersicht Schützen'!C5</f>
        <v>202.3</v>
      </c>
      <c r="E20" s="42">
        <f>'Übersicht Schützen'!D5</f>
        <v>206.5</v>
      </c>
      <c r="F20" s="42">
        <f>'Übersicht Schützen'!E5</f>
        <v>201.1</v>
      </c>
      <c r="G20" s="42">
        <f>'Übersicht Schützen'!F5</f>
        <v>204.4</v>
      </c>
      <c r="H20" s="42">
        <f>'Übersicht Schützen'!G5</f>
        <v>206.4</v>
      </c>
      <c r="I20" s="42">
        <f>'Übersicht Schützen'!H5</f>
        <v>206</v>
      </c>
      <c r="J20" s="59">
        <f>'Übersicht Schützen'!I5</f>
        <v>204.44999999999996</v>
      </c>
      <c r="K20" s="42">
        <f t="shared" si="8"/>
        <v>1226.6999999999998</v>
      </c>
      <c r="L20" s="42">
        <f>'Übersicht Schützen'!L5</f>
        <v>194.2</v>
      </c>
      <c r="M20" s="42">
        <f>'Übersicht Schützen'!M5</f>
        <v>205</v>
      </c>
      <c r="N20" s="42">
        <f>'Übersicht Schützen'!N5</f>
        <v>204.5</v>
      </c>
      <c r="O20" s="42">
        <f>'Übersicht Schützen'!O5</f>
        <v>204</v>
      </c>
      <c r="P20" s="42">
        <f>'Übersicht Schützen'!P5</f>
        <v>204</v>
      </c>
      <c r="Q20" s="42">
        <f>'Übersicht Schützen'!Q5</f>
        <v>208.3</v>
      </c>
      <c r="R20" s="59">
        <f>'Übersicht Schützen'!R5</f>
        <v>203.33333333333334</v>
      </c>
      <c r="S20" s="42">
        <f t="shared" si="6"/>
        <v>1220</v>
      </c>
      <c r="T20" s="59">
        <f>'Übersicht Schützen'!U5</f>
        <v>203.89166666666665</v>
      </c>
      <c r="U20" s="42">
        <f t="shared" si="7"/>
        <v>2446.6999999999998</v>
      </c>
      <c r="V20" s="42">
        <f t="shared" si="9"/>
        <v>-16.599999999999909</v>
      </c>
    </row>
    <row r="21" spans="1:22" s="51" customFormat="1" ht="18" customHeight="1" x14ac:dyDescent="0.3">
      <c r="A21" s="43">
        <v>5</v>
      </c>
      <c r="B21" s="54" t="str">
        <f>'Übersicht Schützen'!A6</f>
        <v>Broermann Carl</v>
      </c>
      <c r="C21" s="91" t="str">
        <f>'Übersicht Schützen'!B6</f>
        <v>Werlte</v>
      </c>
      <c r="D21" s="55">
        <f>'Übersicht Schützen'!C6</f>
        <v>205.7</v>
      </c>
      <c r="E21" s="38">
        <f>'Übersicht Schützen'!D6</f>
        <v>202.8</v>
      </c>
      <c r="F21" s="38">
        <f>'Übersicht Schützen'!E6</f>
        <v>204.2</v>
      </c>
      <c r="G21" s="38">
        <f>'Übersicht Schützen'!F6</f>
        <v>205.1</v>
      </c>
      <c r="H21" s="38">
        <f>'Übersicht Schützen'!G6</f>
        <v>201.6</v>
      </c>
      <c r="I21" s="38">
        <f>'Übersicht Schützen'!H6</f>
        <v>203.8</v>
      </c>
      <c r="J21" s="56">
        <f>'Übersicht Schützen'!I6</f>
        <v>203.86666666666667</v>
      </c>
      <c r="K21" s="38">
        <f t="shared" si="8"/>
        <v>1223.2</v>
      </c>
      <c r="L21" s="38">
        <f>'Übersicht Schützen'!L6</f>
        <v>202.2</v>
      </c>
      <c r="M21" s="38">
        <f>'Übersicht Schützen'!M6</f>
        <v>205.3</v>
      </c>
      <c r="N21" s="38">
        <f>'Übersicht Schützen'!N6</f>
        <v>201.2</v>
      </c>
      <c r="O21" s="38">
        <f>'Übersicht Schützen'!O6</f>
        <v>203.8</v>
      </c>
      <c r="P21" s="38">
        <f>'Übersicht Schützen'!P6</f>
        <v>203.8</v>
      </c>
      <c r="Q21" s="38">
        <f>'Übersicht Schützen'!Q6</f>
        <v>195.3</v>
      </c>
      <c r="R21" s="56">
        <f>'Übersicht Schützen'!R6</f>
        <v>201.93333333333331</v>
      </c>
      <c r="S21" s="38">
        <f t="shared" si="6"/>
        <v>1211.5999999999999</v>
      </c>
      <c r="T21" s="56">
        <f>'Übersicht Schützen'!U6</f>
        <v>202.9</v>
      </c>
      <c r="U21" s="38">
        <f t="shared" si="7"/>
        <v>2434.8000000000002</v>
      </c>
      <c r="V21" s="38">
        <f t="shared" si="9"/>
        <v>-11.899999999999636</v>
      </c>
    </row>
    <row r="22" spans="1:22" s="51" customFormat="1" ht="18" customHeight="1" x14ac:dyDescent="0.3">
      <c r="A22" s="29">
        <v>6</v>
      </c>
      <c r="B22" s="57" t="str">
        <f>'Übersicht Schützen'!A7</f>
        <v>Abeln Bernhard</v>
      </c>
      <c r="C22" s="92" t="str">
        <f>'Übersicht Schützen'!B7</f>
        <v>Werlte</v>
      </c>
      <c r="D22" s="58">
        <f>'Übersicht Schützen'!C7</f>
        <v>185.2</v>
      </c>
      <c r="E22" s="42">
        <f>'Übersicht Schützen'!D7</f>
        <v>202.5</v>
      </c>
      <c r="F22" s="42">
        <f>'Übersicht Schützen'!E7</f>
        <v>206.5</v>
      </c>
      <c r="G22" s="42">
        <f>'Übersicht Schützen'!F7</f>
        <v>203</v>
      </c>
      <c r="H22" s="42">
        <f>'Übersicht Schützen'!G7</f>
        <v>198.2</v>
      </c>
      <c r="I22" s="42">
        <f>'Übersicht Schützen'!H7</f>
        <v>200</v>
      </c>
      <c r="J22" s="59">
        <f>'Übersicht Schützen'!I7</f>
        <v>199.23333333333335</v>
      </c>
      <c r="K22" s="42">
        <f t="shared" si="8"/>
        <v>1195.4000000000001</v>
      </c>
      <c r="L22" s="42">
        <f>'Übersicht Schützen'!L7</f>
        <v>203.5</v>
      </c>
      <c r="M22" s="42">
        <f>'Übersicht Schützen'!M7</f>
        <v>203.3</v>
      </c>
      <c r="N22" s="42">
        <f>'Übersicht Schützen'!N7</f>
        <v>203.9</v>
      </c>
      <c r="O22" s="42">
        <f>'Übersicht Schützen'!O7</f>
        <v>204.7</v>
      </c>
      <c r="P22" s="42">
        <f>'Übersicht Schützen'!P7</f>
        <v>199.1</v>
      </c>
      <c r="Q22" s="42">
        <f>'Übersicht Schützen'!Q7</f>
        <v>204.9</v>
      </c>
      <c r="R22" s="59">
        <f>'Übersicht Schützen'!R7</f>
        <v>203.23333333333335</v>
      </c>
      <c r="S22" s="42">
        <f t="shared" si="6"/>
        <v>1219.4000000000001</v>
      </c>
      <c r="T22" s="59">
        <f>'Übersicht Schützen'!U7</f>
        <v>201.23333333333335</v>
      </c>
      <c r="U22" s="42">
        <f t="shared" si="7"/>
        <v>2414.8000000000002</v>
      </c>
      <c r="V22" s="42">
        <f t="shared" si="9"/>
        <v>-20</v>
      </c>
    </row>
    <row r="23" spans="1:22" s="51" customFormat="1" ht="18" customHeight="1" x14ac:dyDescent="0.3">
      <c r="A23" s="50">
        <v>7</v>
      </c>
      <c r="B23" s="54" t="str">
        <f>'Übersicht Schützen'!A8</f>
        <v>Staggenborg Hans</v>
      </c>
      <c r="C23" s="91" t="str">
        <f>'Übersicht Schützen'!B8</f>
        <v>Werlte</v>
      </c>
      <c r="D23" s="55">
        <f>'Übersicht Schützen'!C8</f>
        <v>201</v>
      </c>
      <c r="E23" s="38">
        <f>'Übersicht Schützen'!D8</f>
        <v>203.1</v>
      </c>
      <c r="F23" s="38">
        <f>'Übersicht Schützen'!E8</f>
        <v>202.9</v>
      </c>
      <c r="G23" s="38">
        <f>'Übersicht Schützen'!F8</f>
        <v>203.4</v>
      </c>
      <c r="H23" s="38">
        <f>'Übersicht Schützen'!G8</f>
        <v>201.9</v>
      </c>
      <c r="I23" s="38">
        <f>'Übersicht Schützen'!H8</f>
        <v>201.5</v>
      </c>
      <c r="J23" s="56">
        <f>'Übersicht Schützen'!I8</f>
        <v>202.29999999999998</v>
      </c>
      <c r="K23" s="38">
        <f t="shared" si="8"/>
        <v>1213.8</v>
      </c>
      <c r="L23" s="38">
        <f>'Übersicht Schützen'!L8</f>
        <v>197.8</v>
      </c>
      <c r="M23" s="38">
        <f>'Übersicht Schützen'!M8</f>
        <v>197</v>
      </c>
      <c r="N23" s="38">
        <f>'Übersicht Schützen'!N8</f>
        <v>207</v>
      </c>
      <c r="O23" s="38">
        <f>'Übersicht Schützen'!O8</f>
        <v>197.3</v>
      </c>
      <c r="P23" s="38">
        <f>'Übersicht Schützen'!P8</f>
        <v>200.21</v>
      </c>
      <c r="Q23" s="38">
        <f>'Übersicht Schützen'!Q8</f>
        <v>200.8</v>
      </c>
      <c r="R23" s="56">
        <f>'Übersicht Schützen'!R8</f>
        <v>200.01833333333332</v>
      </c>
      <c r="S23" s="38">
        <f t="shared" si="6"/>
        <v>1200.1099999999999</v>
      </c>
      <c r="T23" s="56">
        <f>'Übersicht Schützen'!U8</f>
        <v>201.15916666666666</v>
      </c>
      <c r="U23" s="38">
        <f t="shared" si="7"/>
        <v>2413.91</v>
      </c>
      <c r="V23" s="38">
        <f t="shared" si="9"/>
        <v>-0.89000000000032742</v>
      </c>
    </row>
    <row r="24" spans="1:22" s="51" customFormat="1" ht="18" customHeight="1" x14ac:dyDescent="0.3">
      <c r="A24" s="29">
        <v>8</v>
      </c>
      <c r="B24" s="57" t="str">
        <f>'Übersicht Schützen'!A9</f>
        <v>Bode Hans</v>
      </c>
      <c r="C24" s="92" t="str">
        <f>'Übersicht Schützen'!B9</f>
        <v>Sögel</v>
      </c>
      <c r="D24" s="58">
        <f>'Übersicht Schützen'!C9</f>
        <v>185.8</v>
      </c>
      <c r="E24" s="42">
        <f>'Übersicht Schützen'!D9</f>
        <v>198.9</v>
      </c>
      <c r="F24" s="42">
        <f>'Übersicht Schützen'!E9</f>
        <v>190.5</v>
      </c>
      <c r="G24" s="42">
        <f>'Übersicht Schützen'!F9</f>
        <v>190.2</v>
      </c>
      <c r="H24" s="42">
        <f>'Übersicht Schützen'!G9</f>
        <v>189.3</v>
      </c>
      <c r="I24" s="42">
        <f>'Übersicht Schützen'!H9</f>
        <v>187.5</v>
      </c>
      <c r="J24" s="59">
        <f>'Übersicht Schützen'!I9</f>
        <v>190.36666666666667</v>
      </c>
      <c r="K24" s="42">
        <f t="shared" si="8"/>
        <v>1142.2</v>
      </c>
      <c r="L24" s="42">
        <f>'Übersicht Schützen'!L9</f>
        <v>190</v>
      </c>
      <c r="M24" s="42">
        <f>'Übersicht Schützen'!M9</f>
        <v>193.1</v>
      </c>
      <c r="N24" s="42">
        <f>'Übersicht Schützen'!N9</f>
        <v>176.2</v>
      </c>
      <c r="O24" s="42">
        <f>'Übersicht Schützen'!O9</f>
        <v>186.6</v>
      </c>
      <c r="P24" s="42">
        <f>'Übersicht Schützen'!P9</f>
        <v>187</v>
      </c>
      <c r="Q24" s="42">
        <f>'Übersicht Schützen'!Q9</f>
        <v>181.5</v>
      </c>
      <c r="R24" s="59">
        <f>'Übersicht Schützen'!R9</f>
        <v>185.73333333333335</v>
      </c>
      <c r="S24" s="42">
        <f t="shared" si="6"/>
        <v>1114.4000000000001</v>
      </c>
      <c r="T24" s="59">
        <f>'Übersicht Schützen'!U9</f>
        <v>188.04999999999998</v>
      </c>
      <c r="U24" s="42">
        <f t="shared" si="7"/>
        <v>2256.6000000000004</v>
      </c>
      <c r="V24" s="42">
        <f t="shared" si="9"/>
        <v>-157.30999999999949</v>
      </c>
    </row>
    <row r="25" spans="1:22" s="51" customFormat="1" ht="18" customHeight="1" x14ac:dyDescent="0.3">
      <c r="A25" s="43">
        <v>9</v>
      </c>
      <c r="B25" s="54" t="str">
        <f>'Übersicht Schützen'!A10</f>
        <v>van der Lugt Dirk Jan</v>
      </c>
      <c r="C25" s="91" t="str">
        <f>'Übersicht Schützen'!B10</f>
        <v>Sögel</v>
      </c>
      <c r="D25" s="55">
        <f>'Übersicht Schützen'!C10</f>
        <v>210</v>
      </c>
      <c r="E25" s="38">
        <f>'Übersicht Schützen'!D10</f>
        <v>208.7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209.35</v>
      </c>
      <c r="K25" s="38">
        <f t="shared" si="8"/>
        <v>418.7</v>
      </c>
      <c r="L25" s="38">
        <f>'Übersicht Schützen'!L10</f>
        <v>208.4</v>
      </c>
      <c r="M25" s="38">
        <f>'Übersicht Schützen'!M10</f>
        <v>206.5</v>
      </c>
      <c r="N25" s="38">
        <f>'Übersicht Schützen'!N10</f>
        <v>206.8</v>
      </c>
      <c r="O25" s="38">
        <f>'Übersicht Schützen'!O10</f>
        <v>208.8</v>
      </c>
      <c r="P25" s="38">
        <f>'Übersicht Schützen'!P10</f>
        <v>209.5</v>
      </c>
      <c r="Q25" s="38">
        <f>'Übersicht Schützen'!Q10</f>
        <v>206.8</v>
      </c>
      <c r="R25" s="56">
        <f>'Übersicht Schützen'!R10</f>
        <v>207.79999999999998</v>
      </c>
      <c r="S25" s="38">
        <f t="shared" si="6"/>
        <v>1246.8</v>
      </c>
      <c r="T25" s="56">
        <f>'Übersicht Schützen'!U10</f>
        <v>208.1875</v>
      </c>
      <c r="U25" s="38">
        <f t="shared" si="7"/>
        <v>1665.5</v>
      </c>
      <c r="V25" s="38">
        <f t="shared" si="9"/>
        <v>-591.10000000000036</v>
      </c>
    </row>
    <row r="26" spans="1:22" s="51" customFormat="1" ht="18" customHeight="1" x14ac:dyDescent="0.3">
      <c r="A26" s="52">
        <v>10</v>
      </c>
      <c r="B26" s="57" t="str">
        <f>'Übersicht Schützen'!A11</f>
        <v>Barnowski Paul</v>
      </c>
      <c r="C26" s="92" t="str">
        <f>'Übersicht Schützen'!B11</f>
        <v>Sögel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198.4</v>
      </c>
      <c r="N26" s="42">
        <f>'Übersicht Schützen'!N11</f>
        <v>0</v>
      </c>
      <c r="O26" s="42">
        <f>'Übersicht Schützen'!O11</f>
        <v>199.5</v>
      </c>
      <c r="P26" s="42">
        <f>'Übersicht Schützen'!P11</f>
        <v>197</v>
      </c>
      <c r="Q26" s="42">
        <f>'Übersicht Schützen'!Q11</f>
        <v>194.5</v>
      </c>
      <c r="R26" s="59">
        <f>'Übersicht Schützen'!R11</f>
        <v>197.35</v>
      </c>
      <c r="S26" s="42">
        <f t="shared" si="6"/>
        <v>789.4</v>
      </c>
      <c r="T26" s="59">
        <f>'Übersicht Schützen'!U11</f>
        <v>197.35</v>
      </c>
      <c r="U26" s="42">
        <f t="shared" si="7"/>
        <v>789.4</v>
      </c>
      <c r="V26" s="42">
        <f t="shared" si="9"/>
        <v>-876.1</v>
      </c>
    </row>
    <row r="27" spans="1:22" s="51" customFormat="1" ht="18" customHeight="1" x14ac:dyDescent="0.3">
      <c r="A27" s="50">
        <v>11</v>
      </c>
      <c r="B27" s="54" t="str">
        <f>'Übersicht Schützen'!A12</f>
        <v>Schütze 4</v>
      </c>
      <c r="C27" s="91" t="str">
        <f>'Übersicht Schützen'!B12</f>
        <v>Sögel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-789.4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Sögel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6</v>
      </c>
      <c r="C29" s="91" t="str">
        <f>'Übersicht Schützen'!B14</f>
        <v>Sögel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Gerdes Hans-Jürgen</v>
      </c>
      <c r="C30" s="92" t="str">
        <f>'Übersicht Schützen'!B15</f>
        <v>Eisten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12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Niermann Hans</v>
      </c>
      <c r="C32" s="92" t="str">
        <f>'Übersicht Schützen'!B17</f>
        <v>Werlte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Rolfes Bernhard</v>
      </c>
      <c r="C33" s="91" t="str">
        <f>'Übersicht Schützen'!B18</f>
        <v>Werlte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Werlte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 t="str">
        <f>'Übersicht Schützen'!Q24</f>
        <v>x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 t="str">
        <f>'Übersicht Schützen'!Q25</f>
        <v>x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 t="str">
        <f>'Übersicht Schützen'!Q30</f>
        <v>x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 t="str">
        <f>'Übersicht Schützen'!Q31</f>
        <v>x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 t="str">
        <f>'Übersicht Schützen'!Q36</f>
        <v>x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 t="str">
        <f>'Übersicht Schützen'!Q37</f>
        <v>x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201.12222222222221</v>
      </c>
      <c r="E54" s="36">
        <f>IF(Formelhilfe!C45 &gt; 0, SUM(E17:E52)/Formelhilfe!C45, 0)</f>
        <v>204.48888888888891</v>
      </c>
      <c r="F54" s="36">
        <f>IF(Formelhilfe!D45 &gt; 0, SUM(F17:F52)/Formelhilfe!D45, 0)</f>
        <v>202.52500000000001</v>
      </c>
      <c r="G54" s="36">
        <f>IF(Formelhilfe!E45 &gt; 0, SUM(G17:G52)/Formelhilfe!E45, 0)</f>
        <v>203.63750000000002</v>
      </c>
      <c r="H54" s="36">
        <f>IF(Formelhilfe!F45 &gt; 0, SUM(H17:H52)/Formelhilfe!F45, 0)</f>
        <v>202.15</v>
      </c>
      <c r="I54" s="36">
        <f>IF(Formelhilfe!G45 &gt; 0, SUM(I17:I52)/Formelhilfe!G45, 0)</f>
        <v>202.42500000000001</v>
      </c>
      <c r="J54" s="37">
        <f>IF(SUM(J17:J52)&lt;&gt;0,AVERAGEIF(J17:J52,"&lt;&gt;0"),0)</f>
        <v>203.21851851851852</v>
      </c>
      <c r="K54" s="37">
        <f>IF(SUM(K17:K52)&lt;&gt;0,AVERAGEIF(K17:K52,"&lt;&gt;0"),0)</f>
        <v>1126.2666666666669</v>
      </c>
      <c r="L54" s="36">
        <f>IF(Formelhilfe!I45 &gt; 0, SUM(L17:L52)/Formelhilfe!I45, 0)</f>
        <v>201.73333333333335</v>
      </c>
      <c r="M54" s="36">
        <f>IF(Formelhilfe!J45 &gt; 0, SUM(M17:M52)/Formelhilfe!J45, 0)</f>
        <v>202.78</v>
      </c>
      <c r="N54" s="36">
        <f>IF(Formelhilfe!K45 &gt; 0, SUM(N17:N52)/Formelhilfe!K45, 0)</f>
        <v>201.88888888888891</v>
      </c>
      <c r="O54" s="36">
        <f>IF(Formelhilfe!L45 &gt; 0, SUM(O17:O52)/Formelhilfe!L45, 0)</f>
        <v>202.31</v>
      </c>
      <c r="P54" s="36">
        <f>IF(Formelhilfe!M45 &gt; 0, SUM(P17:P52)/Formelhilfe!M45, 0)</f>
        <v>201.971</v>
      </c>
      <c r="Q54" s="36">
        <f>IF(Formelhilfe!N45 &gt; 0, SUM(Q17:Q52)/Formelhilfe!N45, 0)</f>
        <v>125.2375</v>
      </c>
      <c r="R54" s="37">
        <f>IF(SUM(R17:R52)&lt;&gt;0,AVERAGEIF(R17:R52,"&lt;&gt;0"),0)</f>
        <v>201.69516666666664</v>
      </c>
      <c r="S54" s="37">
        <f t="shared" ref="S54:T54" si="12">IF(SUM(S17:S52)&lt;&gt;0,AVERAGEIF(S17:S52,"&lt;&gt;0"),0)</f>
        <v>1170.7009999999998</v>
      </c>
      <c r="T54" s="37">
        <f t="shared" si="12"/>
        <v>202.12466666666666</v>
      </c>
      <c r="U54" s="117">
        <f>(K54+S54)</f>
        <v>2296.9676666666664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YeKA5K5dAj3em3UpZC/F96wHVZ59ht51qc8B0v0sDDR85n3JJfD5k/ZUVbM5Rb1ROHc/oi4Z4mTsATOGW/VrQ==" saltValue="PU8n3keF6I0yyr/5ajL/Eg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Werlte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383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Übersicht!N3</f>
        <v>11.02.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617.6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612.09999999999991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149</v>
      </c>
      <c r="X5" s="17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148</v>
      </c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149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150">
        <v>176.2</v>
      </c>
      <c r="E11" s="83"/>
      <c r="F11" s="68">
        <f t="shared" ref="F11:F45" si="0">IF(E11="x","0",D11)</f>
        <v>176.2</v>
      </c>
      <c r="G11" s="69">
        <f t="shared" ref="G11:G45" si="1">IF(C11=$B$2,F11,0)</f>
        <v>176.2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1">
        <v>89.9</v>
      </c>
      <c r="V11" s="151">
        <v>86.3</v>
      </c>
      <c r="W11" s="85"/>
      <c r="X11" s="88">
        <f t="shared" ref="X11:X45" si="13">U11+V11+W11</f>
        <v>176.2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150">
        <v>206.8</v>
      </c>
      <c r="E12" s="83"/>
      <c r="F12" s="68">
        <f t="shared" si="0"/>
        <v>206.8</v>
      </c>
      <c r="G12" s="69">
        <f t="shared" si="1"/>
        <v>206.8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1">
        <v>101.9</v>
      </c>
      <c r="V12" s="151">
        <v>104.9</v>
      </c>
      <c r="W12" s="85"/>
      <c r="X12" s="88">
        <f t="shared" si="13"/>
        <v>206.8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150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1"/>
      <c r="V13" s="151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150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1"/>
      <c r="V14" s="151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150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1"/>
      <c r="V15" s="151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0">
        <v>204.3</v>
      </c>
      <c r="E16" s="83"/>
      <c r="F16" s="68">
        <f t="shared" si="0"/>
        <v>204.3</v>
      </c>
      <c r="G16" s="69">
        <f t="shared" si="1"/>
        <v>0</v>
      </c>
      <c r="H16" s="69">
        <f t="shared" si="2"/>
        <v>0</v>
      </c>
      <c r="I16" s="69">
        <f t="shared" si="3"/>
        <v>204.3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1">
        <v>101.7</v>
      </c>
      <c r="V16" s="151">
        <v>102.6</v>
      </c>
      <c r="W16" s="85"/>
      <c r="X16" s="88">
        <f t="shared" si="13"/>
        <v>204.3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0">
        <v>208.3</v>
      </c>
      <c r="E17" s="83"/>
      <c r="F17" s="68">
        <f t="shared" si="0"/>
        <v>208.3</v>
      </c>
      <c r="G17" s="69">
        <f t="shared" si="1"/>
        <v>0</v>
      </c>
      <c r="H17" s="69">
        <f t="shared" si="2"/>
        <v>0</v>
      </c>
      <c r="I17" s="69">
        <f t="shared" si="3"/>
        <v>208.3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1">
        <v>103.2</v>
      </c>
      <c r="V17" s="151">
        <v>105.1</v>
      </c>
      <c r="W17" s="85"/>
      <c r="X17" s="88">
        <f t="shared" si="13"/>
        <v>208.3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150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1"/>
      <c r="V18" s="151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0">
        <v>204.5</v>
      </c>
      <c r="E19" s="83"/>
      <c r="F19" s="68">
        <f t="shared" si="0"/>
        <v>204.5</v>
      </c>
      <c r="G19" s="69">
        <f t="shared" si="1"/>
        <v>0</v>
      </c>
      <c r="H19" s="69">
        <f t="shared" si="2"/>
        <v>0</v>
      </c>
      <c r="I19" s="69">
        <f t="shared" si="3"/>
        <v>204.5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1">
        <v>102.1</v>
      </c>
      <c r="V19" s="151">
        <v>102.4</v>
      </c>
      <c r="W19" s="85"/>
      <c r="X19" s="88">
        <f t="shared" si="13"/>
        <v>204.5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150">
        <v>204.8</v>
      </c>
      <c r="E20" s="83"/>
      <c r="F20" s="68">
        <f t="shared" si="0"/>
        <v>204.8</v>
      </c>
      <c r="G20" s="69">
        <f t="shared" si="1"/>
        <v>0</v>
      </c>
      <c r="H20" s="69">
        <f t="shared" si="2"/>
        <v>0</v>
      </c>
      <c r="I20" s="69">
        <f t="shared" si="3"/>
        <v>204.8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1">
        <v>103.4</v>
      </c>
      <c r="V20" s="151">
        <v>101.4</v>
      </c>
      <c r="W20" s="85"/>
      <c r="X20" s="88">
        <f t="shared" si="13"/>
        <v>204.8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0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1"/>
      <c r="V21" s="151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150">
        <v>201.2</v>
      </c>
      <c r="E22" s="83"/>
      <c r="F22" s="68">
        <f t="shared" si="0"/>
        <v>201.2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201.2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1">
        <v>100.3</v>
      </c>
      <c r="V22" s="151">
        <v>100.9</v>
      </c>
      <c r="W22" s="85"/>
      <c r="X22" s="88">
        <f t="shared" si="13"/>
        <v>201.2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150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1">
        <v>0</v>
      </c>
      <c r="V23" s="151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150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1"/>
      <c r="V24" s="151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150">
        <v>207</v>
      </c>
      <c r="E25" s="83"/>
      <c r="F25" s="68">
        <f t="shared" si="0"/>
        <v>207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1">
        <v>102.9</v>
      </c>
      <c r="V25" s="151">
        <v>104.1</v>
      </c>
      <c r="W25" s="85"/>
      <c r="X25" s="88">
        <f t="shared" si="13"/>
        <v>207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150">
        <v>203.9</v>
      </c>
      <c r="E26" s="83"/>
      <c r="F26" s="68">
        <f t="shared" si="0"/>
        <v>203.9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203.9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1">
        <v>100.6</v>
      </c>
      <c r="V26" s="151">
        <v>103.3</v>
      </c>
      <c r="W26" s="85"/>
      <c r="X26" s="88">
        <f t="shared" si="13"/>
        <v>203.89999999999998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383</v>
      </c>
      <c r="H46" s="69">
        <f>SUM(H10:H45)</f>
        <v>3</v>
      </c>
      <c r="I46" s="69">
        <f>LARGE(I10:I45,1)+LARGE(I10:I45,2)+LARGE(I10:I45,3)</f>
        <v>617.6</v>
      </c>
      <c r="J46" s="69">
        <f>SUM(J10:J45)</f>
        <v>4</v>
      </c>
      <c r="K46" s="69">
        <f>LARGE(K10:K45,1)+LARGE(K10:K45,2)+LARGE(K10:K45,3)</f>
        <v>612.09999999999991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Sögel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594.9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Übersicht!O3</f>
        <v>25.02.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618.4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605.79999999999995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105</v>
      </c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145</v>
      </c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105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>
        <v>199.5</v>
      </c>
      <c r="E10" s="83"/>
      <c r="F10" s="68">
        <f>IF(E10="x","0",D10)</f>
        <v>199.5</v>
      </c>
      <c r="G10" s="69">
        <f>IF(C10=$B$2,F10,0)</f>
        <v>199.5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186.6</v>
      </c>
      <c r="E11" s="83"/>
      <c r="F11" s="68">
        <f t="shared" ref="F11:F45" si="0">IF(E11="x","0",D11)</f>
        <v>186.6</v>
      </c>
      <c r="G11" s="69">
        <f t="shared" ref="G11:G45" si="1">IF(C11=$B$2,F11,0)</f>
        <v>186.6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208.8</v>
      </c>
      <c r="E12" s="83"/>
      <c r="F12" s="68">
        <f t="shared" si="0"/>
        <v>208.8</v>
      </c>
      <c r="G12" s="69">
        <f t="shared" si="1"/>
        <v>208.8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207.1</v>
      </c>
      <c r="E16" s="83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206.7</v>
      </c>
      <c r="E17" s="83"/>
      <c r="F17" s="68">
        <f t="shared" si="0"/>
        <v>206.7</v>
      </c>
      <c r="G17" s="69">
        <f t="shared" si="1"/>
        <v>0</v>
      </c>
      <c r="H17" s="69">
        <f t="shared" si="2"/>
        <v>0</v>
      </c>
      <c r="I17" s="69">
        <f t="shared" si="3"/>
        <v>206.7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</v>
      </c>
      <c r="E19" s="83"/>
      <c r="F19" s="68">
        <f t="shared" si="0"/>
        <v>204</v>
      </c>
      <c r="G19" s="69">
        <f t="shared" si="1"/>
        <v>0</v>
      </c>
      <c r="H19" s="69">
        <f t="shared" si="2"/>
        <v>0</v>
      </c>
      <c r="I19" s="69">
        <f t="shared" si="3"/>
        <v>204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204.6</v>
      </c>
      <c r="E20" s="83"/>
      <c r="F20" s="68">
        <f t="shared" si="0"/>
        <v>204.6</v>
      </c>
      <c r="G20" s="69">
        <f t="shared" si="1"/>
        <v>0</v>
      </c>
      <c r="H20" s="69">
        <f t="shared" si="2"/>
        <v>0</v>
      </c>
      <c r="I20" s="69">
        <f t="shared" si="3"/>
        <v>204.6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203.8</v>
      </c>
      <c r="E22" s="83"/>
      <c r="F22" s="68">
        <f t="shared" si="0"/>
        <v>203.8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197.3</v>
      </c>
      <c r="E25" s="83"/>
      <c r="F25" s="68">
        <f t="shared" si="0"/>
        <v>197.3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204.7</v>
      </c>
      <c r="E26" s="83"/>
      <c r="F26" s="68">
        <f t="shared" si="0"/>
        <v>204.7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204.7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594.9</v>
      </c>
      <c r="H46" s="69">
        <f>SUM(H10:H45)</f>
        <v>3</v>
      </c>
      <c r="I46" s="69">
        <f>LARGE(I10:I45,1)+LARGE(I10:I45,2)+LARGE(I10:I45,3)</f>
        <v>618.4</v>
      </c>
      <c r="J46" s="69">
        <f>SUM(J10:J45)</f>
        <v>4</v>
      </c>
      <c r="K46" s="69">
        <f>LARGE(K10:K45,1)+LARGE(K10:K45,2)+LARGE(K10:K45,3)</f>
        <v>605.79999999999995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Eisten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593.5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Übersicht!P3</f>
        <v>10.03.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603.11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146</v>
      </c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150</v>
      </c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146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>
        <v>197</v>
      </c>
      <c r="E10" s="83"/>
      <c r="F10" s="68">
        <f>IF(E10="x","0",D10)</f>
        <v>197</v>
      </c>
      <c r="G10" s="69">
        <f>IF(C10=$B$2,F10,0)</f>
        <v>197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99.3</v>
      </c>
      <c r="V10" s="84">
        <v>97.7</v>
      </c>
      <c r="W10" s="84"/>
      <c r="X10" s="87">
        <f>U10+V10+W10</f>
        <v>197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187</v>
      </c>
      <c r="E11" s="83"/>
      <c r="F11" s="68">
        <f t="shared" ref="F11:F45" si="0">IF(E11="x","0",D11)</f>
        <v>187</v>
      </c>
      <c r="G11" s="69">
        <f t="shared" ref="G11:G45" si="1">IF(C11=$B$2,F11,0)</f>
        <v>187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92.4</v>
      </c>
      <c r="V11" s="85">
        <v>94.6</v>
      </c>
      <c r="W11" s="85"/>
      <c r="X11" s="88">
        <f t="shared" ref="X11:X45" si="13">U11+V11+W11</f>
        <v>187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209.5</v>
      </c>
      <c r="E12" s="83"/>
      <c r="F12" s="68">
        <f t="shared" si="0"/>
        <v>209.5</v>
      </c>
      <c r="G12" s="69">
        <f t="shared" si="1"/>
        <v>209.5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105.3</v>
      </c>
      <c r="V12" s="85">
        <v>104.2</v>
      </c>
      <c r="W12" s="85"/>
      <c r="X12" s="88">
        <f t="shared" si="13"/>
        <v>209.5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204.6</v>
      </c>
      <c r="E16" s="83"/>
      <c r="F16" s="68">
        <f t="shared" si="0"/>
        <v>204.6</v>
      </c>
      <c r="G16" s="69">
        <f t="shared" si="1"/>
        <v>0</v>
      </c>
      <c r="H16" s="69">
        <f t="shared" si="2"/>
        <v>0</v>
      </c>
      <c r="I16" s="69">
        <f t="shared" si="3"/>
        <v>204.6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103.9</v>
      </c>
      <c r="V16" s="85">
        <v>100.7</v>
      </c>
      <c r="W16" s="85"/>
      <c r="X16" s="88">
        <f t="shared" si="13"/>
        <v>204.60000000000002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208.5</v>
      </c>
      <c r="E17" s="83"/>
      <c r="F17" s="68">
        <f t="shared" si="0"/>
        <v>208.5</v>
      </c>
      <c r="G17" s="69">
        <f t="shared" si="1"/>
        <v>0</v>
      </c>
      <c r="H17" s="69">
        <f t="shared" si="2"/>
        <v>0</v>
      </c>
      <c r="I17" s="69">
        <f t="shared" si="3"/>
        <v>208.5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104.1</v>
      </c>
      <c r="V17" s="85">
        <v>104.4</v>
      </c>
      <c r="W17" s="85"/>
      <c r="X17" s="88">
        <f t="shared" si="13"/>
        <v>208.5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</v>
      </c>
      <c r="E19" s="83"/>
      <c r="F19" s="68">
        <f t="shared" si="0"/>
        <v>204</v>
      </c>
      <c r="G19" s="69">
        <f t="shared" si="1"/>
        <v>0</v>
      </c>
      <c r="H19" s="69">
        <f t="shared" si="2"/>
        <v>0</v>
      </c>
      <c r="I19" s="69">
        <f t="shared" si="3"/>
        <v>204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101.3</v>
      </c>
      <c r="V19" s="85">
        <v>102.7</v>
      </c>
      <c r="W19" s="85"/>
      <c r="X19" s="88">
        <f t="shared" si="13"/>
        <v>204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206</v>
      </c>
      <c r="E20" s="83"/>
      <c r="F20" s="68">
        <f t="shared" si="0"/>
        <v>206</v>
      </c>
      <c r="G20" s="69">
        <f t="shared" si="1"/>
        <v>0</v>
      </c>
      <c r="H20" s="69">
        <f t="shared" si="2"/>
        <v>0</v>
      </c>
      <c r="I20" s="69">
        <f t="shared" si="3"/>
        <v>206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102.9</v>
      </c>
      <c r="V20" s="85">
        <v>103.1</v>
      </c>
      <c r="W20" s="85"/>
      <c r="X20" s="88">
        <f t="shared" si="13"/>
        <v>206</v>
      </c>
      <c r="Y20" s="70">
        <f t="shared" si="14"/>
        <v>1</v>
      </c>
      <c r="Z20" s="70">
        <f t="shared" si="15"/>
        <v>1</v>
      </c>
      <c r="AA20" s="86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203.8</v>
      </c>
      <c r="E22" s="83"/>
      <c r="F22" s="68">
        <f t="shared" si="0"/>
        <v>203.8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102.2</v>
      </c>
      <c r="V22" s="85">
        <v>101.6</v>
      </c>
      <c r="W22" s="85"/>
      <c r="X22" s="88">
        <f t="shared" si="13"/>
        <v>203.8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200.21</v>
      </c>
      <c r="E25" s="83"/>
      <c r="F25" s="68">
        <f t="shared" si="0"/>
        <v>200.21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200.21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98.3</v>
      </c>
      <c r="V25" s="85">
        <v>101.9</v>
      </c>
      <c r="W25" s="85"/>
      <c r="X25" s="88">
        <f t="shared" si="13"/>
        <v>200.2</v>
      </c>
      <c r="Y25" s="70">
        <f t="shared" si="14"/>
        <v>0</v>
      </c>
      <c r="Z25" s="70">
        <f t="shared" si="15"/>
        <v>1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199.1</v>
      </c>
      <c r="E26" s="83"/>
      <c r="F26" s="68">
        <f t="shared" si="0"/>
        <v>199.1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199.1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102.7</v>
      </c>
      <c r="V26" s="85">
        <v>96.4</v>
      </c>
      <c r="W26" s="85"/>
      <c r="X26" s="88">
        <f t="shared" si="13"/>
        <v>199.10000000000002</v>
      </c>
      <c r="Y26" s="70">
        <f t="shared" si="14"/>
        <v>1</v>
      </c>
      <c r="Z26" s="70">
        <f t="shared" si="15"/>
        <v>1</v>
      </c>
      <c r="AA26" s="86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593.5</v>
      </c>
      <c r="H46" s="69">
        <f>SUM(H10:H45)</f>
        <v>3</v>
      </c>
      <c r="I46" s="69">
        <f>LARGE(I10:I45,1)+LARGE(I10:I45,2)+LARGE(I10:I45,3)</f>
        <v>619.1</v>
      </c>
      <c r="J46" s="69">
        <f>SUM(J10:J45)</f>
        <v>4</v>
      </c>
      <c r="K46" s="69">
        <f>LARGE(K10:K45,1)+LARGE(K10:K45,2)+LARGE(K10:K45,3)</f>
        <v>603.11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E6" sqref="E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Werlte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582.79999999999995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Übersicht!Q3</f>
        <v>07.04.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601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149</v>
      </c>
      <c r="X5" s="17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151</v>
      </c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149</v>
      </c>
      <c r="X7" s="17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187">
        <v>194.5</v>
      </c>
      <c r="E10" s="83"/>
      <c r="F10" s="68">
        <f>IF(E10="x","0",D10)</f>
        <v>194.5</v>
      </c>
      <c r="G10" s="69">
        <f>IF(C10=$B$2,F10,0)</f>
        <v>194.5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8">
        <v>98</v>
      </c>
      <c r="V10" s="188">
        <v>96.5</v>
      </c>
      <c r="W10" s="188"/>
      <c r="X10" s="87">
        <f>U10+V10+W10</f>
        <v>194.5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187">
        <v>181.5</v>
      </c>
      <c r="E11" s="83"/>
      <c r="F11" s="68">
        <f t="shared" ref="F11:F45" si="0">IF(E11="x","0",D11)</f>
        <v>181.5</v>
      </c>
      <c r="G11" s="69">
        <f t="shared" ref="G11:G45" si="1">IF(C11=$B$2,F11,0)</f>
        <v>181.5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9">
        <v>84.3</v>
      </c>
      <c r="V11" s="189">
        <v>97.2</v>
      </c>
      <c r="W11" s="189"/>
      <c r="X11" s="88">
        <f t="shared" ref="X11:X45" si="13">U11+V11+W11</f>
        <v>181.5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187">
        <v>206.8</v>
      </c>
      <c r="E12" s="83"/>
      <c r="F12" s="68">
        <f t="shared" si="0"/>
        <v>206.8</v>
      </c>
      <c r="G12" s="69">
        <f t="shared" si="1"/>
        <v>206.8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9">
        <v>105.1</v>
      </c>
      <c r="V12" s="189">
        <v>101.7</v>
      </c>
      <c r="W12" s="189"/>
      <c r="X12" s="88">
        <f t="shared" si="13"/>
        <v>206.8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187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9"/>
      <c r="V13" s="189"/>
      <c r="W13" s="189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187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9"/>
      <c r="V14" s="189"/>
      <c r="W14" s="18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187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9"/>
      <c r="V15" s="189"/>
      <c r="W15" s="18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87">
        <v>205.3</v>
      </c>
      <c r="E16" s="83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9">
        <v>101.7</v>
      </c>
      <c r="V16" s="189">
        <v>103.6</v>
      </c>
      <c r="W16" s="18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87">
        <v>206.3</v>
      </c>
      <c r="E17" s="83"/>
      <c r="F17" s="68">
        <f t="shared" si="0"/>
        <v>206.3</v>
      </c>
      <c r="G17" s="69">
        <f t="shared" si="1"/>
        <v>0</v>
      </c>
      <c r="H17" s="69">
        <f t="shared" si="2"/>
        <v>0</v>
      </c>
      <c r="I17" s="69">
        <f t="shared" si="3"/>
        <v>206.3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9">
        <v>103.4</v>
      </c>
      <c r="V17" s="189">
        <v>102.9</v>
      </c>
      <c r="W17" s="189"/>
      <c r="X17" s="88">
        <f t="shared" si="13"/>
        <v>206.3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187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9"/>
      <c r="V18" s="189"/>
      <c r="W18" s="18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87">
        <v>208.3</v>
      </c>
      <c r="E19" s="83"/>
      <c r="F19" s="68">
        <f t="shared" si="0"/>
        <v>208.3</v>
      </c>
      <c r="G19" s="69">
        <f t="shared" si="1"/>
        <v>0</v>
      </c>
      <c r="H19" s="69">
        <f t="shared" si="2"/>
        <v>0</v>
      </c>
      <c r="I19" s="69">
        <f t="shared" si="3"/>
        <v>208.3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9">
        <v>104.4</v>
      </c>
      <c r="V19" s="189">
        <v>103.9</v>
      </c>
      <c r="W19" s="189"/>
      <c r="X19" s="88">
        <f t="shared" si="13"/>
        <v>208.3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187">
        <v>200.1</v>
      </c>
      <c r="E20" s="83"/>
      <c r="F20" s="68">
        <f t="shared" si="0"/>
        <v>200.1</v>
      </c>
      <c r="G20" s="69">
        <f t="shared" si="1"/>
        <v>0</v>
      </c>
      <c r="H20" s="69">
        <f t="shared" si="2"/>
        <v>0</v>
      </c>
      <c r="I20" s="69">
        <f t="shared" si="3"/>
        <v>200.1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9">
        <v>100.6</v>
      </c>
      <c r="V20" s="189">
        <v>99.5</v>
      </c>
      <c r="W20" s="189"/>
      <c r="X20" s="88">
        <f t="shared" si="13"/>
        <v>200.1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87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9"/>
      <c r="V21" s="189"/>
      <c r="W21" s="18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187">
        <v>195.3</v>
      </c>
      <c r="E22" s="83"/>
      <c r="F22" s="68">
        <f t="shared" si="0"/>
        <v>195.3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195.3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9">
        <v>94.4</v>
      </c>
      <c r="V22" s="189">
        <v>100.9</v>
      </c>
      <c r="W22" s="189"/>
      <c r="X22" s="88">
        <f t="shared" si="13"/>
        <v>195.3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187"/>
      <c r="E23" s="83" t="s">
        <v>119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9"/>
      <c r="V23" s="189"/>
      <c r="W23" s="18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187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9"/>
      <c r="V24" s="189"/>
      <c r="W24" s="18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187">
        <v>200.8</v>
      </c>
      <c r="E25" s="83"/>
      <c r="F25" s="68">
        <f t="shared" si="0"/>
        <v>200.8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200.8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9">
        <v>99.2</v>
      </c>
      <c r="V25" s="189">
        <v>101.6</v>
      </c>
      <c r="W25" s="189"/>
      <c r="X25" s="88">
        <f t="shared" si="13"/>
        <v>200.8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187">
        <v>204.9</v>
      </c>
      <c r="E26" s="83"/>
      <c r="F26" s="68">
        <f t="shared" si="0"/>
        <v>204.9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204.9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9">
        <v>101.9</v>
      </c>
      <c r="V26" s="189">
        <v>103</v>
      </c>
      <c r="W26" s="189"/>
      <c r="X26" s="88">
        <f t="shared" si="13"/>
        <v>204.9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187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9"/>
      <c r="V27" s="189"/>
      <c r="W27" s="18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87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9"/>
      <c r="V28" s="189"/>
      <c r="W28" s="18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87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9"/>
      <c r="V29" s="189"/>
      <c r="W29" s="18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87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9"/>
      <c r="V30" s="189"/>
      <c r="W30" s="18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87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9"/>
      <c r="V31" s="189"/>
      <c r="W31" s="18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87" t="s">
        <v>119</v>
      </c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9"/>
      <c r="V32" s="189"/>
      <c r="W32" s="189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87" t="s">
        <v>119</v>
      </c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9"/>
      <c r="V33" s="189"/>
      <c r="W33" s="189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87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9"/>
      <c r="V34" s="189"/>
      <c r="W34" s="18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87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9"/>
      <c r="V35" s="189"/>
      <c r="W35" s="18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87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9"/>
      <c r="V36" s="189"/>
      <c r="W36" s="18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87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9"/>
      <c r="V37" s="189"/>
      <c r="W37" s="18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87" t="s">
        <v>119</v>
      </c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9"/>
      <c r="V38" s="189"/>
      <c r="W38" s="189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87" t="s">
        <v>119</v>
      </c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9"/>
      <c r="V39" s="189"/>
      <c r="W39" s="189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7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89"/>
      <c r="V40" s="189"/>
      <c r="W40" s="18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7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89"/>
      <c r="V41" s="189"/>
      <c r="W41" s="18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7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89"/>
      <c r="V42" s="189"/>
      <c r="W42" s="18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7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89"/>
      <c r="V43" s="189"/>
      <c r="W43" s="18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7" t="s">
        <v>119</v>
      </c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89"/>
      <c r="V44" s="189"/>
      <c r="W44" s="189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7" t="s">
        <v>119</v>
      </c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582.79999999999995</v>
      </c>
      <c r="H46" s="69">
        <f>SUM(H10:H45)</f>
        <v>3</v>
      </c>
      <c r="I46" s="69">
        <f>LARGE(I10:I45,1)+LARGE(I10:I45,2)+LARGE(I10:I45,3)</f>
        <v>619.90000000000009</v>
      </c>
      <c r="J46" s="69">
        <f>SUM(J10:J45)</f>
        <v>4</v>
      </c>
      <c r="K46" s="69">
        <f>LARGE(K10:K45,1)+LARGE(K10:K45,2)+LARGE(K10:K45,3)</f>
        <v>601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Sögel</v>
      </c>
      <c r="C2" s="134"/>
      <c r="D2" s="183" t="s">
        <v>60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183" t="str">
        <f>Übersicht!M1</f>
        <v>1. Kreisliga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</v>
      </c>
      <c r="C4" s="128"/>
      <c r="D4" s="183" t="str">
        <f>Übersicht!P1</f>
        <v>Senioren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Barnowski Paul</v>
      </c>
      <c r="C10" s="135" t="str">
        <f>'Wettkampf 1'!C10</f>
        <v>Sögel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Bode Hans</v>
      </c>
      <c r="C11" s="135" t="str">
        <f>'Wettkampf 1'!C11</f>
        <v>Sögel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van der Lugt Dirk Jan</v>
      </c>
      <c r="C12" s="135" t="str">
        <f>'Wettkampf 1'!C12</f>
        <v>Sögel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Sögel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Sögel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Sögel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Gerdes Hans-Jürgen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Ostermann Franz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Broermann Carl</v>
      </c>
      <c r="C22" s="135" t="str">
        <f>'Wettkampf 1'!C22</f>
        <v>Werlte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Niermann Hans</v>
      </c>
      <c r="C23" s="135" t="str">
        <f>'Wettkampf 1'!C23</f>
        <v>Werlte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Rolfes Bernhard</v>
      </c>
      <c r="C24" s="135" t="str">
        <f>'Wettkampf 1'!C24</f>
        <v>Werlte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Staggenborg Hans</v>
      </c>
      <c r="C25" s="135" t="str">
        <f>'Wettkampf 1'!C25</f>
        <v>Werlte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Abeln Bernhard</v>
      </c>
      <c r="C26" s="135" t="str">
        <f>'Wettkampf 1'!C26</f>
        <v>Werlte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Werlte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3" t="s">
        <v>60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109</v>
      </c>
      <c r="B2" s="95" t="str">
        <f>VLOOKUP(A2,'Wettkampf 1'!$B$10:$C$45,2,FALSE)</f>
        <v>Eisten</v>
      </c>
      <c r="C2" s="9">
        <f>VLOOKUP(A2,'Wettkampf 1'!$B$10:$D$45,3,FALSE)</f>
        <v>206.5</v>
      </c>
      <c r="D2" s="9">
        <f>VLOOKUP($A2,'2'!$B$10:$D$45,3,FALSE)</f>
        <v>208.9</v>
      </c>
      <c r="E2" s="9">
        <f>VLOOKUP($A2,'3'!$B$10:$D$45,3,FALSE)</f>
        <v>207.2</v>
      </c>
      <c r="F2" s="9">
        <f>VLOOKUP($A2,'4'!$B$10:$D$45,3,FALSE)</f>
        <v>207.4</v>
      </c>
      <c r="G2" s="9">
        <f>VLOOKUP($A2,'5'!$B$10:$D$45,3,FALSE)</f>
        <v>208.5</v>
      </c>
      <c r="H2" s="9">
        <f>VLOOKUP($A2,'6'!$B$10:$D$45,3,FALSE)</f>
        <v>207.6</v>
      </c>
      <c r="I2" s="9">
        <f>IF(J2 &gt; 0,K2/J2,0)</f>
        <v>207.68333333333331</v>
      </c>
      <c r="J2" s="9">
        <f>VLOOKUP(A2,Formelhilfe!$A$9:$H$44,8,FALSE)</f>
        <v>6</v>
      </c>
      <c r="K2" s="10">
        <f>SUM(C2:H2)</f>
        <v>1246.0999999999999</v>
      </c>
      <c r="L2" s="9">
        <f>VLOOKUP($A2,'7'!$B$10:$D$45,3,FALSE)</f>
        <v>208</v>
      </c>
      <c r="M2" s="9">
        <f>VLOOKUP($A2,'8'!$B$10:$D$45,3,FALSE)</f>
        <v>205.3</v>
      </c>
      <c r="N2" s="9">
        <f>VLOOKUP($A2,'9'!$B$10:$D$45,3,FALSE)</f>
        <v>204.3</v>
      </c>
      <c r="O2" s="9">
        <f>VLOOKUP($A2,'10'!$B$10:$D$45,3,FALSE)</f>
        <v>207.1</v>
      </c>
      <c r="P2" s="9">
        <f>VLOOKUP($A2,'11'!$B$10:$D$45,3,FALSE)</f>
        <v>204.6</v>
      </c>
      <c r="Q2" s="9">
        <f>VLOOKUP($A2,'12'!$B$10:$D$45,3,FALSE)</f>
        <v>205.3</v>
      </c>
      <c r="R2" s="10">
        <f>IF(S2 &gt;0,T2/S2,0)</f>
        <v>205.76666666666665</v>
      </c>
      <c r="S2" s="9">
        <f>VLOOKUP(A2,Formelhilfe!$A$9:$O$44,15,FALSE)</f>
        <v>6</v>
      </c>
      <c r="T2" s="10">
        <f>SUM(L2:Q2)</f>
        <v>1234.5999999999999</v>
      </c>
      <c r="U2" s="10">
        <f>IF(V2&gt;0,W2/V2,0)</f>
        <v>206.72499999999999</v>
      </c>
      <c r="V2" s="9">
        <f>VLOOKUP(A2,Formelhilfe!$A$9:$P$44,16,FALSE)</f>
        <v>12</v>
      </c>
      <c r="W2" s="11">
        <f>SUM(C2:H2,L2:Q2)</f>
        <v>2480.6999999999998</v>
      </c>
    </row>
    <row r="3" spans="1:23" ht="20.25" customHeight="1" x14ac:dyDescent="0.4">
      <c r="A3" s="111" t="s">
        <v>110</v>
      </c>
      <c r="B3" s="95" t="str">
        <f>VLOOKUP(A3,'Wettkampf 1'!$B$10:$C$45,2,FALSE)</f>
        <v>Eisten</v>
      </c>
      <c r="C3" s="9">
        <f>VLOOKUP(A3,'Wettkampf 1'!$B$10:$D$45,3,FALSE)</f>
        <v>206.4</v>
      </c>
      <c r="D3" s="9">
        <f>VLOOKUP($A3,'2'!$B$10:$D$45,3,FALSE)</f>
        <v>203.4</v>
      </c>
      <c r="E3" s="9">
        <f>VLOOKUP($A3,'3'!$B$10:$D$45,3,FALSE)</f>
        <v>203.8</v>
      </c>
      <c r="F3" s="9">
        <f>VLOOKUP($A3,'4'!$B$10:$D$45,3,FALSE)</f>
        <v>208.3</v>
      </c>
      <c r="G3" s="9">
        <f>VLOOKUP($A3,'5'!$B$10:$D$45,3,FALSE)</f>
        <v>205.3</v>
      </c>
      <c r="H3" s="9">
        <f>VLOOKUP($A3,'6'!$B$10:$D$45,3,FALSE)</f>
        <v>207</v>
      </c>
      <c r="I3" s="9">
        <f>IF(J3 &gt; 0,K3/J3,0)</f>
        <v>205.70000000000002</v>
      </c>
      <c r="J3" s="9">
        <f>VLOOKUP(A3,Formelhilfe!$A$9:$H$44,8,FALSE)</f>
        <v>6</v>
      </c>
      <c r="K3" s="10">
        <f>SUM(C3:H3)</f>
        <v>1234.2</v>
      </c>
      <c r="L3" s="9">
        <f>VLOOKUP($A3,'7'!$B$10:$D$45,3,FALSE)</f>
        <v>206.5</v>
      </c>
      <c r="M3" s="9">
        <f>VLOOKUP($A3,'8'!$B$10:$D$45,3,FALSE)</f>
        <v>207.2</v>
      </c>
      <c r="N3" s="9">
        <f>VLOOKUP($A3,'9'!$B$10:$D$45,3,FALSE)</f>
        <v>208.3</v>
      </c>
      <c r="O3" s="9">
        <f>VLOOKUP($A3,'10'!$B$10:$D$45,3,FALSE)</f>
        <v>206.7</v>
      </c>
      <c r="P3" s="9">
        <f>VLOOKUP($A3,'11'!$B$10:$D$45,3,FALSE)</f>
        <v>208.5</v>
      </c>
      <c r="Q3" s="9">
        <f>VLOOKUP($A3,'12'!$B$10:$D$45,3,FALSE)</f>
        <v>206.3</v>
      </c>
      <c r="R3" s="10">
        <f>IF(S3 &gt;0,T3/S3,0)</f>
        <v>207.25</v>
      </c>
      <c r="S3" s="9">
        <f>VLOOKUP(A3,Formelhilfe!$A$9:$O$44,15,FALSE)</f>
        <v>6</v>
      </c>
      <c r="T3" s="10">
        <f>SUM(L3:Q3)</f>
        <v>1243.5</v>
      </c>
      <c r="U3" s="10">
        <f>IF(V3&gt;0,W3/V3,0)</f>
        <v>206.47500000000002</v>
      </c>
      <c r="V3" s="9">
        <f>VLOOKUP(A3,Formelhilfe!$A$9:$P$44,16,FALSE)</f>
        <v>12</v>
      </c>
      <c r="W3" s="11">
        <f>SUM(C3:H3,L3:Q3)</f>
        <v>2477.7000000000003</v>
      </c>
    </row>
    <row r="4" spans="1:23" ht="20.25" customHeight="1" x14ac:dyDescent="0.4">
      <c r="A4" s="111" t="s">
        <v>113</v>
      </c>
      <c r="B4" s="95" t="str">
        <f>VLOOKUP(A4,'Wettkampf 1'!$B$10:$C$45,2,FALSE)</f>
        <v>Eisten</v>
      </c>
      <c r="C4" s="9">
        <f>VLOOKUP(A4,'Wettkampf 1'!$B$10:$D$45,3,FALSE)</f>
        <v>207.2</v>
      </c>
      <c r="D4" s="9">
        <f>VLOOKUP($A4,'2'!$B$10:$D$45,3,FALSE)</f>
        <v>205.6</v>
      </c>
      <c r="E4" s="9">
        <f>VLOOKUP($A4,'3'!$B$10:$D$45,3,FALSE)</f>
        <v>204</v>
      </c>
      <c r="F4" s="9">
        <f>VLOOKUP($A4,'4'!$B$10:$D$45,3,FALSE)</f>
        <v>207.3</v>
      </c>
      <c r="G4" s="9">
        <f>VLOOKUP($A4,'5'!$B$10:$D$45,3,FALSE)</f>
        <v>206</v>
      </c>
      <c r="H4" s="9">
        <f>VLOOKUP($A4,'6'!$B$10:$D$45,3,FALSE)</f>
        <v>206</v>
      </c>
      <c r="I4" s="9">
        <f>IF(J4 &gt; 0,K4/J4,0)</f>
        <v>206.01666666666665</v>
      </c>
      <c r="J4" s="9">
        <f>VLOOKUP(A4,Formelhilfe!$A$9:$H$44,8,FALSE)</f>
        <v>6</v>
      </c>
      <c r="K4" s="10">
        <f>SUM(C4:H4)</f>
        <v>1236.0999999999999</v>
      </c>
      <c r="L4" s="9">
        <f>VLOOKUP($A4,'7'!$B$10:$D$45,3,FALSE)</f>
        <v>205</v>
      </c>
      <c r="M4" s="9">
        <f>VLOOKUP($A4,'8'!$B$10:$D$45,3,FALSE)</f>
        <v>206.7</v>
      </c>
      <c r="N4" s="9">
        <f>VLOOKUP($A4,'9'!$B$10:$D$45,3,FALSE)</f>
        <v>204.8</v>
      </c>
      <c r="O4" s="9">
        <f>VLOOKUP($A4,'10'!$B$10:$D$45,3,FALSE)</f>
        <v>204.6</v>
      </c>
      <c r="P4" s="9">
        <f>VLOOKUP($A4,'11'!$B$10:$D$45,3,FALSE)</f>
        <v>206</v>
      </c>
      <c r="Q4" s="9">
        <f>VLOOKUP($A4,'12'!$B$10:$D$45,3,FALSE)</f>
        <v>200.1</v>
      </c>
      <c r="R4" s="10">
        <f>IF(S4 &gt;0,T4/S4,0)</f>
        <v>204.5333333333333</v>
      </c>
      <c r="S4" s="9">
        <f>VLOOKUP(A4,Formelhilfe!$A$9:$O$44,15,FALSE)</f>
        <v>6</v>
      </c>
      <c r="T4" s="10">
        <f>SUM(L4:Q4)</f>
        <v>1227.1999999999998</v>
      </c>
      <c r="U4" s="10">
        <f>IF(V4&gt;0,W4/V4,0)</f>
        <v>205.27499999999998</v>
      </c>
      <c r="V4" s="9">
        <f>VLOOKUP(A4,Formelhilfe!$A$9:$P$44,16,FALSE)</f>
        <v>12</v>
      </c>
      <c r="W4" s="11">
        <f>SUM(C4:H4,L4:Q4)</f>
        <v>2463.2999999999997</v>
      </c>
    </row>
    <row r="5" spans="1:23" ht="20.25" customHeight="1" x14ac:dyDescent="0.4">
      <c r="A5" s="111" t="s">
        <v>112</v>
      </c>
      <c r="B5" s="95" t="str">
        <f>VLOOKUP(A5,'Wettkampf 1'!$B$10:$C$45,2,FALSE)</f>
        <v>Eisten</v>
      </c>
      <c r="C5" s="9">
        <f>VLOOKUP(A5,'Wettkampf 1'!$B$10:$D$45,3,FALSE)</f>
        <v>202.3</v>
      </c>
      <c r="D5" s="9">
        <f>VLOOKUP($A5,'2'!$B$10:$D$45,3,FALSE)</f>
        <v>206.5</v>
      </c>
      <c r="E5" s="9">
        <f>VLOOKUP($A5,'3'!$B$10:$D$45,3,FALSE)</f>
        <v>201.1</v>
      </c>
      <c r="F5" s="9">
        <f>VLOOKUP($A5,'4'!$B$10:$D$45,3,FALSE)</f>
        <v>204.4</v>
      </c>
      <c r="G5" s="9">
        <f>VLOOKUP($A5,'5'!$B$10:$D$45,3,FALSE)</f>
        <v>206.4</v>
      </c>
      <c r="H5" s="9">
        <f>VLOOKUP($A5,'6'!$B$10:$D$45,3,FALSE)</f>
        <v>206</v>
      </c>
      <c r="I5" s="9">
        <f>IF(J5 &gt; 0,K5/J5,0)</f>
        <v>204.44999999999996</v>
      </c>
      <c r="J5" s="9">
        <f>VLOOKUP(A5,Formelhilfe!$A$9:$H$44,8,FALSE)</f>
        <v>6</v>
      </c>
      <c r="K5" s="10">
        <f>SUM(C5:H5)</f>
        <v>1226.6999999999998</v>
      </c>
      <c r="L5" s="9">
        <f>VLOOKUP($A5,'7'!$B$10:$D$45,3,FALSE)</f>
        <v>194.2</v>
      </c>
      <c r="M5" s="9">
        <f>VLOOKUP($A5,'8'!$B$10:$D$45,3,FALSE)</f>
        <v>205</v>
      </c>
      <c r="N5" s="9">
        <f>VLOOKUP($A5,'9'!$B$10:$D$45,3,FALSE)</f>
        <v>204.5</v>
      </c>
      <c r="O5" s="9">
        <f>VLOOKUP($A5,'10'!$B$10:$D$45,3,FALSE)</f>
        <v>204</v>
      </c>
      <c r="P5" s="9">
        <f>VLOOKUP($A5,'11'!$B$10:$D$45,3,FALSE)</f>
        <v>204</v>
      </c>
      <c r="Q5" s="9">
        <f>VLOOKUP($A5,'12'!$B$10:$D$45,3,FALSE)</f>
        <v>208.3</v>
      </c>
      <c r="R5" s="10">
        <f>IF(S5 &gt;0,T5/S5,0)</f>
        <v>203.33333333333334</v>
      </c>
      <c r="S5" s="9">
        <f>VLOOKUP(A5,Formelhilfe!$A$9:$O$44,15,FALSE)</f>
        <v>6</v>
      </c>
      <c r="T5" s="10">
        <f>SUM(L5:Q5)</f>
        <v>1220</v>
      </c>
      <c r="U5" s="10">
        <f>IF(V5&gt;0,W5/V5,0)</f>
        <v>203.89166666666665</v>
      </c>
      <c r="V5" s="9">
        <f>VLOOKUP(A5,Formelhilfe!$A$9:$P$44,16,FALSE)</f>
        <v>12</v>
      </c>
      <c r="W5" s="11">
        <f>SUM(C5:H5,L5:Q5)</f>
        <v>2446.6999999999998</v>
      </c>
    </row>
    <row r="6" spans="1:23" ht="20.25" customHeight="1" x14ac:dyDescent="0.4">
      <c r="A6" s="111" t="s">
        <v>114</v>
      </c>
      <c r="B6" s="95" t="str">
        <f>VLOOKUP(A6,'Wettkampf 1'!$B$10:$C$45,2,FALSE)</f>
        <v>Werlte</v>
      </c>
      <c r="C6" s="9">
        <f>VLOOKUP(A6,'Wettkampf 1'!$B$10:$D$45,3,FALSE)</f>
        <v>205.7</v>
      </c>
      <c r="D6" s="9">
        <f>VLOOKUP($A6,'2'!$B$10:$D$45,3,FALSE)</f>
        <v>202.8</v>
      </c>
      <c r="E6" s="9">
        <f>VLOOKUP($A6,'3'!$B$10:$D$45,3,FALSE)</f>
        <v>204.2</v>
      </c>
      <c r="F6" s="9">
        <f>VLOOKUP($A6,'4'!$B$10:$D$45,3,FALSE)</f>
        <v>205.1</v>
      </c>
      <c r="G6" s="9">
        <f>VLOOKUP($A6,'5'!$B$10:$D$45,3,FALSE)</f>
        <v>201.6</v>
      </c>
      <c r="H6" s="9">
        <f>VLOOKUP($A6,'6'!$B$10:$D$45,3,FALSE)</f>
        <v>203.8</v>
      </c>
      <c r="I6" s="9">
        <f>IF(J6 &gt; 0,K6/J6,0)</f>
        <v>203.86666666666667</v>
      </c>
      <c r="J6" s="9">
        <f>VLOOKUP(A6,Formelhilfe!$A$9:$H$44,8,FALSE)</f>
        <v>6</v>
      </c>
      <c r="K6" s="10">
        <f>SUM(C6:H6)</f>
        <v>1223.2</v>
      </c>
      <c r="L6" s="9">
        <f>VLOOKUP($A6,'7'!$B$10:$D$45,3,FALSE)</f>
        <v>202.2</v>
      </c>
      <c r="M6" s="9">
        <f>VLOOKUP($A6,'8'!$B$10:$D$45,3,FALSE)</f>
        <v>205.3</v>
      </c>
      <c r="N6" s="9">
        <f>VLOOKUP($A6,'9'!$B$10:$D$45,3,FALSE)</f>
        <v>201.2</v>
      </c>
      <c r="O6" s="9">
        <f>VLOOKUP($A6,'10'!$B$10:$D$45,3,FALSE)</f>
        <v>203.8</v>
      </c>
      <c r="P6" s="9">
        <f>VLOOKUP($A6,'11'!$B$10:$D$45,3,FALSE)</f>
        <v>203.8</v>
      </c>
      <c r="Q6" s="9">
        <f>VLOOKUP($A6,'12'!$B$10:$D$45,3,FALSE)</f>
        <v>195.3</v>
      </c>
      <c r="R6" s="10">
        <f>IF(S6 &gt;0,T6/S6,0)</f>
        <v>201.93333333333331</v>
      </c>
      <c r="S6" s="9">
        <f>VLOOKUP(A6,Formelhilfe!$A$9:$O$44,15,FALSE)</f>
        <v>6</v>
      </c>
      <c r="T6" s="10">
        <f>SUM(L6:Q6)</f>
        <v>1211.5999999999999</v>
      </c>
      <c r="U6" s="10">
        <f>IF(V6&gt;0,W6/V6,0)</f>
        <v>202.9</v>
      </c>
      <c r="V6" s="9">
        <f>VLOOKUP(A6,Formelhilfe!$A$9:$P$44,16,FALSE)</f>
        <v>12</v>
      </c>
      <c r="W6" s="11">
        <f>SUM(C6:H6,L6:Q6)</f>
        <v>2434.8000000000002</v>
      </c>
    </row>
    <row r="7" spans="1:23" ht="20.25" customHeight="1" x14ac:dyDescent="0.4">
      <c r="A7" s="111" t="s">
        <v>118</v>
      </c>
      <c r="B7" s="95" t="str">
        <f>VLOOKUP(A7,'Wettkampf 1'!$B$10:$C$45,2,FALSE)</f>
        <v>Werlte</v>
      </c>
      <c r="C7" s="9">
        <f>VLOOKUP(A7,'Wettkampf 1'!$B$10:$D$45,3,FALSE)</f>
        <v>185.2</v>
      </c>
      <c r="D7" s="9">
        <f>VLOOKUP($A7,'2'!$B$10:$D$45,3,FALSE)</f>
        <v>202.5</v>
      </c>
      <c r="E7" s="9">
        <f>VLOOKUP($A7,'3'!$B$10:$D$45,3,FALSE)</f>
        <v>206.5</v>
      </c>
      <c r="F7" s="9">
        <f>VLOOKUP($A7,'4'!$B$10:$D$45,3,FALSE)</f>
        <v>203</v>
      </c>
      <c r="G7" s="9">
        <f>VLOOKUP($A7,'5'!$B$10:$D$45,3,FALSE)</f>
        <v>198.2</v>
      </c>
      <c r="H7" s="9">
        <f>VLOOKUP($A7,'6'!$B$10:$D$45,3,FALSE)</f>
        <v>200</v>
      </c>
      <c r="I7" s="9">
        <f>IF(J7 &gt; 0,K7/J7,0)</f>
        <v>199.23333333333335</v>
      </c>
      <c r="J7" s="9">
        <f>VLOOKUP(A7,Formelhilfe!$A$9:$H$44,8,FALSE)</f>
        <v>6</v>
      </c>
      <c r="K7" s="10">
        <f>SUM(C7:H7)</f>
        <v>1195.4000000000001</v>
      </c>
      <c r="L7" s="9">
        <f>VLOOKUP($A7,'7'!$B$10:$D$45,3,FALSE)</f>
        <v>203.5</v>
      </c>
      <c r="M7" s="9">
        <f>VLOOKUP($A7,'8'!$B$10:$D$45,3,FALSE)</f>
        <v>203.3</v>
      </c>
      <c r="N7" s="9">
        <f>VLOOKUP($A7,'9'!$B$10:$D$45,3,FALSE)</f>
        <v>203.9</v>
      </c>
      <c r="O7" s="9">
        <f>VLOOKUP($A7,'10'!$B$10:$D$45,3,FALSE)</f>
        <v>204.7</v>
      </c>
      <c r="P7" s="9">
        <f>VLOOKUP($A7,'11'!$B$10:$D$45,3,FALSE)</f>
        <v>199.1</v>
      </c>
      <c r="Q7" s="9">
        <f>VLOOKUP($A7,'12'!$B$10:$D$45,3,FALSE)</f>
        <v>204.9</v>
      </c>
      <c r="R7" s="10">
        <f>IF(S7 &gt;0,T7/S7,0)</f>
        <v>203.23333333333335</v>
      </c>
      <c r="S7" s="9">
        <f>VLOOKUP(A7,Formelhilfe!$A$9:$O$44,15,FALSE)</f>
        <v>6</v>
      </c>
      <c r="T7" s="10">
        <f>SUM(L7:Q7)</f>
        <v>1219.4000000000001</v>
      </c>
      <c r="U7" s="10">
        <f>IF(V7&gt;0,W7/V7,0)</f>
        <v>201.23333333333335</v>
      </c>
      <c r="V7" s="9">
        <f>VLOOKUP(A7,Formelhilfe!$A$9:$P$44,16,FALSE)</f>
        <v>12</v>
      </c>
      <c r="W7" s="11">
        <f>SUM(C7:H7,L7:Q7)</f>
        <v>2414.8000000000002</v>
      </c>
    </row>
    <row r="8" spans="1:23" ht="20.25" customHeight="1" x14ac:dyDescent="0.4">
      <c r="A8" s="111" t="s">
        <v>117</v>
      </c>
      <c r="B8" s="95" t="str">
        <f>VLOOKUP(A8,'Wettkampf 1'!$B$10:$C$45,2,FALSE)</f>
        <v>Werlte</v>
      </c>
      <c r="C8" s="9">
        <f>VLOOKUP(A8,'Wettkampf 1'!$B$10:$D$45,3,FALSE)</f>
        <v>201</v>
      </c>
      <c r="D8" s="9">
        <f>VLOOKUP($A8,'2'!$B$10:$D$45,3,FALSE)</f>
        <v>203.1</v>
      </c>
      <c r="E8" s="9">
        <f>VLOOKUP($A8,'3'!$B$10:$D$45,3,FALSE)</f>
        <v>202.9</v>
      </c>
      <c r="F8" s="9">
        <f>VLOOKUP($A8,'4'!$B$10:$D$45,3,FALSE)</f>
        <v>203.4</v>
      </c>
      <c r="G8" s="9">
        <f>VLOOKUP($A8,'5'!$B$10:$D$45,3,FALSE)</f>
        <v>201.9</v>
      </c>
      <c r="H8" s="9">
        <f>VLOOKUP($A8,'6'!$B$10:$D$45,3,FALSE)</f>
        <v>201.5</v>
      </c>
      <c r="I8" s="9">
        <f>IF(J8 &gt; 0,K8/J8,0)</f>
        <v>202.29999999999998</v>
      </c>
      <c r="J8" s="9">
        <f>VLOOKUP(A8,Formelhilfe!$A$9:$H$44,8,FALSE)</f>
        <v>6</v>
      </c>
      <c r="K8" s="10">
        <f>SUM(C8:H8)</f>
        <v>1213.8</v>
      </c>
      <c r="L8" s="9">
        <f>VLOOKUP($A8,'7'!$B$10:$D$45,3,FALSE)</f>
        <v>197.8</v>
      </c>
      <c r="M8" s="9">
        <f>VLOOKUP($A8,'8'!$B$10:$D$45,3,FALSE)</f>
        <v>197</v>
      </c>
      <c r="N8" s="9">
        <f>VLOOKUP($A8,'9'!$B$10:$D$45,3,FALSE)</f>
        <v>207</v>
      </c>
      <c r="O8" s="9">
        <f>VLOOKUP($A8,'10'!$B$10:$D$45,3,FALSE)</f>
        <v>197.3</v>
      </c>
      <c r="P8" s="9">
        <f>VLOOKUP($A8,'11'!$B$10:$D$45,3,FALSE)</f>
        <v>200.21</v>
      </c>
      <c r="Q8" s="9">
        <f>VLOOKUP($A8,'12'!$B$10:$D$45,3,FALSE)</f>
        <v>200.8</v>
      </c>
      <c r="R8" s="10">
        <f>IF(S8 &gt;0,T8/S8,0)</f>
        <v>200.01833333333332</v>
      </c>
      <c r="S8" s="9">
        <f>VLOOKUP(A8,Formelhilfe!$A$9:$O$44,15,FALSE)</f>
        <v>6</v>
      </c>
      <c r="T8" s="10">
        <f>SUM(L8:Q8)</f>
        <v>1200.1099999999999</v>
      </c>
      <c r="U8" s="10">
        <f>IF(V8&gt;0,W8/V8,0)</f>
        <v>201.15916666666666</v>
      </c>
      <c r="V8" s="9">
        <f>VLOOKUP(A8,Formelhilfe!$A$9:$P$44,16,FALSE)</f>
        <v>12</v>
      </c>
      <c r="W8" s="11">
        <f>SUM(C8:H8,L8:Q8)</f>
        <v>2413.91</v>
      </c>
    </row>
    <row r="9" spans="1:23" ht="20.25" customHeight="1" x14ac:dyDescent="0.4">
      <c r="A9" s="111" t="s">
        <v>107</v>
      </c>
      <c r="B9" s="95" t="str">
        <f>VLOOKUP(A9,'Wettkampf 1'!$B$10:$C$45,2,FALSE)</f>
        <v>Sögel</v>
      </c>
      <c r="C9" s="9">
        <f>VLOOKUP(A9,'Wettkampf 1'!$B$10:$D$45,3,FALSE)</f>
        <v>185.8</v>
      </c>
      <c r="D9" s="9">
        <f>VLOOKUP($A9,'2'!$B$10:$D$45,3,FALSE)</f>
        <v>198.9</v>
      </c>
      <c r="E9" s="9">
        <f>VLOOKUP($A9,'3'!$B$10:$D$45,3,FALSE)</f>
        <v>190.5</v>
      </c>
      <c r="F9" s="9">
        <f>VLOOKUP($A9,'4'!$B$10:$D$45,3,FALSE)</f>
        <v>190.2</v>
      </c>
      <c r="G9" s="9">
        <f>VLOOKUP($A9,'5'!$B$10:$D$45,3,FALSE)</f>
        <v>189.3</v>
      </c>
      <c r="H9" s="9">
        <f>VLOOKUP($A9,'6'!$B$10:$D$45,3,FALSE)</f>
        <v>187.5</v>
      </c>
      <c r="I9" s="9">
        <f>IF(J9 &gt; 0,K9/J9,0)</f>
        <v>190.36666666666667</v>
      </c>
      <c r="J9" s="9">
        <f>VLOOKUP(A9,Formelhilfe!$A$9:$H$44,8,FALSE)</f>
        <v>6</v>
      </c>
      <c r="K9" s="10">
        <f>SUM(C9:H9)</f>
        <v>1142.2</v>
      </c>
      <c r="L9" s="9">
        <f>VLOOKUP($A9,'7'!$B$10:$D$45,3,FALSE)</f>
        <v>190</v>
      </c>
      <c r="M9" s="9">
        <f>VLOOKUP($A9,'8'!$B$10:$D$45,3,FALSE)</f>
        <v>193.1</v>
      </c>
      <c r="N9" s="9">
        <f>VLOOKUP($A9,'9'!$B$10:$D$45,3,FALSE)</f>
        <v>176.2</v>
      </c>
      <c r="O9" s="9">
        <f>VLOOKUP($A9,'10'!$B$10:$D$45,3,FALSE)</f>
        <v>186.6</v>
      </c>
      <c r="P9" s="9">
        <f>VLOOKUP($A9,'11'!$B$10:$D$45,3,FALSE)</f>
        <v>187</v>
      </c>
      <c r="Q9" s="9">
        <f>VLOOKUP($A9,'12'!$B$10:$D$45,3,FALSE)</f>
        <v>181.5</v>
      </c>
      <c r="R9" s="10">
        <f>IF(S9 &gt;0,T9/S9,0)</f>
        <v>185.73333333333335</v>
      </c>
      <c r="S9" s="9">
        <f>VLOOKUP(A9,Formelhilfe!$A$9:$O$44,15,FALSE)</f>
        <v>6</v>
      </c>
      <c r="T9" s="10">
        <f>SUM(L9:Q9)</f>
        <v>1114.4000000000001</v>
      </c>
      <c r="U9" s="10">
        <f>IF(V9&gt;0,W9/V9,0)</f>
        <v>188.04999999999998</v>
      </c>
      <c r="V9" s="9">
        <f>VLOOKUP(A9,Formelhilfe!$A$9:$P$44,16,FALSE)</f>
        <v>12</v>
      </c>
      <c r="W9" s="11">
        <f>SUM(C9:H9,L9:Q9)</f>
        <v>2256.6</v>
      </c>
    </row>
    <row r="10" spans="1:23" ht="20.25" customHeight="1" x14ac:dyDescent="0.4">
      <c r="A10" s="111" t="s">
        <v>108</v>
      </c>
      <c r="B10" s="95" t="str">
        <f>VLOOKUP(A10,'Wettkampf 1'!$B$10:$C$45,2,FALSE)</f>
        <v>Sögel</v>
      </c>
      <c r="C10" s="9">
        <f>VLOOKUP(A10,'Wettkampf 1'!$B$10:$D$45,3,FALSE)</f>
        <v>210</v>
      </c>
      <c r="D10" s="9">
        <f>VLOOKUP($A10,'2'!$B$10:$D$45,3,FALSE)</f>
        <v>208.7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209.35</v>
      </c>
      <c r="J10" s="9">
        <f>VLOOKUP(A10,Formelhilfe!$A$9:$H$44,8,FALSE)</f>
        <v>2</v>
      </c>
      <c r="K10" s="10">
        <f>SUM(C10:H10)</f>
        <v>418.7</v>
      </c>
      <c r="L10" s="9">
        <f>VLOOKUP($A10,'7'!$B$10:$D$45,3,FALSE)</f>
        <v>208.4</v>
      </c>
      <c r="M10" s="9">
        <f>VLOOKUP($A10,'8'!$B$10:$D$45,3,FALSE)</f>
        <v>206.5</v>
      </c>
      <c r="N10" s="9">
        <f>VLOOKUP($A10,'9'!$B$10:$D$45,3,FALSE)</f>
        <v>206.8</v>
      </c>
      <c r="O10" s="9">
        <f>VLOOKUP($A10,'10'!$B$10:$D$45,3,FALSE)</f>
        <v>208.8</v>
      </c>
      <c r="P10" s="9">
        <f>VLOOKUP($A10,'11'!$B$10:$D$45,3,FALSE)</f>
        <v>209.5</v>
      </c>
      <c r="Q10" s="9">
        <f>VLOOKUP($A10,'12'!$B$10:$D$45,3,FALSE)</f>
        <v>206.8</v>
      </c>
      <c r="R10" s="10">
        <f>IF(S10 &gt;0,T10/S10,0)</f>
        <v>207.79999999999998</v>
      </c>
      <c r="S10" s="9">
        <f>VLOOKUP(A10,Formelhilfe!$A$9:$O$44,15,FALSE)</f>
        <v>6</v>
      </c>
      <c r="T10" s="10">
        <f>SUM(L10:Q10)</f>
        <v>1246.8</v>
      </c>
      <c r="U10" s="10">
        <f>IF(V10&gt;0,W10/V10,0)</f>
        <v>208.1875</v>
      </c>
      <c r="V10" s="9">
        <f>VLOOKUP(A10,Formelhilfe!$A$9:$P$44,16,FALSE)</f>
        <v>8</v>
      </c>
      <c r="W10" s="11">
        <f>SUM(C10:H10,L10:Q10)</f>
        <v>1665.5</v>
      </c>
    </row>
    <row r="11" spans="1:23" ht="20.25" customHeight="1" x14ac:dyDescent="0.4">
      <c r="A11" s="111" t="s">
        <v>106</v>
      </c>
      <c r="B11" s="95" t="str">
        <f>VLOOKUP(A11,'Wettkampf 1'!$B$10:$C$45,2,FALSE)</f>
        <v>Sögel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198.4</v>
      </c>
      <c r="N11" s="9">
        <f>VLOOKUP($A11,'9'!$B$10:$D$45,3,FALSE)</f>
        <v>0</v>
      </c>
      <c r="O11" s="9">
        <f>VLOOKUP($A11,'10'!$B$10:$D$45,3,FALSE)</f>
        <v>199.5</v>
      </c>
      <c r="P11" s="9">
        <f>VLOOKUP($A11,'11'!$B$10:$D$45,3,FALSE)</f>
        <v>197</v>
      </c>
      <c r="Q11" s="9">
        <f>VLOOKUP($A11,'12'!$B$10:$D$45,3,FALSE)</f>
        <v>194.5</v>
      </c>
      <c r="R11" s="10">
        <f>IF(S11 &gt;0,T11/S11,0)</f>
        <v>197.35</v>
      </c>
      <c r="S11" s="9">
        <f>VLOOKUP(A11,Formelhilfe!$A$9:$O$44,15,FALSE)</f>
        <v>4</v>
      </c>
      <c r="T11" s="10">
        <f>SUM(L11:Q11)</f>
        <v>789.4</v>
      </c>
      <c r="U11" s="10">
        <f>IF(V11&gt;0,W11/V11,0)</f>
        <v>197.35</v>
      </c>
      <c r="V11" s="9">
        <f>VLOOKUP(A11,Formelhilfe!$A$9:$P$44,16,FALSE)</f>
        <v>4</v>
      </c>
      <c r="W11" s="11">
        <f>SUM(C11:H11,L11:Q11)</f>
        <v>789.4</v>
      </c>
    </row>
    <row r="12" spans="1:23" ht="20.25" customHeight="1" x14ac:dyDescent="0.4">
      <c r="A12" s="111" t="s">
        <v>76</v>
      </c>
      <c r="B12" s="95" t="str">
        <f>VLOOKUP(A12,'Wettkampf 1'!$B$10:$C$45,2,FALSE)</f>
        <v>Sögel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49</v>
      </c>
      <c r="B13" s="95" t="str">
        <f>VLOOKUP(A13,'Wettkampf 1'!$B$10:$C$45,2,FALSE)</f>
        <v>Sögel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50</v>
      </c>
      <c r="B14" s="95" t="str">
        <f>VLOOKUP(A14,'Wettkampf 1'!$B$10:$C$45,2,FALSE)</f>
        <v>Sögel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111</v>
      </c>
      <c r="B15" s="95" t="str">
        <f>VLOOKUP(A15,'Wettkampf 1'!$B$10:$C$45,2,FALSE)</f>
        <v>Eisten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115</v>
      </c>
      <c r="B17" s="95" t="str">
        <f>VLOOKUP(A17,'Wettkampf 1'!$B$10:$C$45,2,FALSE)</f>
        <v>Werlte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116</v>
      </c>
      <c r="B18" s="95" t="str">
        <f>VLOOKUP(A18,'Wettkampf 1'!$B$10:$C$45,2,FALSE)</f>
        <v>Werlte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52</v>
      </c>
      <c r="B19" s="95" t="str">
        <f>VLOOKUP(A19,'Wettkampf 1'!$B$10:$C$45,2,FALSE)</f>
        <v>Werlte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77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78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79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80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81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 t="str">
        <f>VLOOKUP($A24,'12'!$B$10:$D$45,3,FALSE)</f>
        <v>x</v>
      </c>
      <c r="R24" s="10">
        <f>IF(S24 &gt;0,T24/S24,0)</f>
        <v>0</v>
      </c>
      <c r="S24" s="9">
        <f>VLOOKUP(A24,Formelhilfe!$A$9:$O$44,15,FALSE)</f>
        <v>1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1</v>
      </c>
      <c r="W24" s="11">
        <f>SUM(C24:H24,L24:Q24)</f>
        <v>0</v>
      </c>
    </row>
    <row r="25" spans="1:45" ht="20.25" customHeight="1" x14ac:dyDescent="0.4">
      <c r="A25" s="111" t="s">
        <v>82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 t="str">
        <f>VLOOKUP($A25,'12'!$B$10:$D$45,3,FALSE)</f>
        <v>x</v>
      </c>
      <c r="R25" s="10">
        <f>IF(S25 &gt;0,T25/S25,0)</f>
        <v>0</v>
      </c>
      <c r="S25" s="9">
        <f>VLOOKUP(A25,Formelhilfe!$A$9:$O$44,15,FALSE)</f>
        <v>1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1</v>
      </c>
      <c r="W25" s="11">
        <f>SUM(C25:H25,L25:Q25)</f>
        <v>0</v>
      </c>
    </row>
    <row r="26" spans="1:45" ht="20.25" customHeight="1" x14ac:dyDescent="0.4">
      <c r="A26" s="111" t="s">
        <v>83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84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85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86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87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 t="str">
        <f>VLOOKUP($A30,'12'!$B$10:$D$45,3,FALSE)</f>
        <v>x</v>
      </c>
      <c r="R30" s="10">
        <f>IF(S30 &gt;0,T30/S30,0)</f>
        <v>0</v>
      </c>
      <c r="S30" s="9">
        <f>VLOOKUP(A30,Formelhilfe!$A$9:$O$44,15,FALSE)</f>
        <v>1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1</v>
      </c>
      <c r="W30" s="11">
        <f>SUM(C30:H30,L30:Q30)</f>
        <v>0</v>
      </c>
    </row>
    <row r="31" spans="1:45" ht="20.25" customHeight="1" x14ac:dyDescent="0.4">
      <c r="A31" s="111" t="s">
        <v>53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 t="str">
        <f>VLOOKUP($A31,'12'!$B$10:$D$45,3,FALSE)</f>
        <v>x</v>
      </c>
      <c r="R31" s="10">
        <f>IF(S31 &gt;0,T31/S31,0)</f>
        <v>0</v>
      </c>
      <c r="S31" s="9">
        <f>VLOOKUP(A31,Formelhilfe!$A$9:$O$44,15,FALSE)</f>
        <v>1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1</v>
      </c>
      <c r="W31" s="11">
        <f>SUM(C31:H31,L31:Q31)</f>
        <v>0</v>
      </c>
    </row>
    <row r="32" spans="1:45" ht="20.25" customHeight="1" x14ac:dyDescent="0.4">
      <c r="A32" s="111" t="s">
        <v>88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89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90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91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92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 t="str">
        <f>VLOOKUP($A36,'12'!$B$10:$D$45,3,FALSE)</f>
        <v>x</v>
      </c>
      <c r="R36" s="10">
        <f>IF(S36 &gt;0,T36/S36,0)</f>
        <v>0</v>
      </c>
      <c r="S36" s="9">
        <f>VLOOKUP(A36,Formelhilfe!$A$9:$O$44,15,FALSE)</f>
        <v>1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1</v>
      </c>
      <c r="W36" s="11">
        <f>SUM(C36:H36,L36:Q36)</f>
        <v>0</v>
      </c>
    </row>
    <row r="37" spans="1:23" ht="20.25" customHeight="1" x14ac:dyDescent="0.4">
      <c r="A37" s="111" t="s">
        <v>93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 t="str">
        <f>VLOOKUP($A37,'12'!$B$10:$D$45,3,FALSE)</f>
        <v>x</v>
      </c>
      <c r="R37" s="10">
        <f>IF(S37 &gt;0,T37/S37,0)</f>
        <v>0</v>
      </c>
      <c r="S37" s="9">
        <f>VLOOKUP(A37,Formelhilfe!$A$9:$O$44,15,FALSE)</f>
        <v>1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1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Sögel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Werlte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94</v>
      </c>
    </row>
    <row r="9" spans="1:21" ht="15.6" x14ac:dyDescent="0.3">
      <c r="A9" s="111" t="s">
        <v>106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1</v>
      </c>
      <c r="K9" s="13">
        <f>IF('9'!$D10&gt;0,1,0)</f>
        <v>0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4</v>
      </c>
      <c r="P9" s="13">
        <f>O9+H9</f>
        <v>4</v>
      </c>
      <c r="S9" s="13" t="s">
        <v>24</v>
      </c>
    </row>
    <row r="10" spans="1:21" ht="15.6" x14ac:dyDescent="0.3">
      <c r="A10" s="111" t="s">
        <v>107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11" t="s">
        <v>108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8</v>
      </c>
    </row>
    <row r="12" spans="1:21" ht="15.6" x14ac:dyDescent="0.3">
      <c r="A12" s="111" t="s">
        <v>76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11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11" t="s">
        <v>111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11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11" t="s">
        <v>115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116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11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111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77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80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81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1</v>
      </c>
      <c r="O31" s="13">
        <f t="shared" si="1"/>
        <v>1</v>
      </c>
      <c r="P31" s="13">
        <f t="shared" si="3"/>
        <v>1</v>
      </c>
    </row>
    <row r="32" spans="1:16" ht="15.6" x14ac:dyDescent="0.3">
      <c r="A32" s="111" t="s">
        <v>82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1</v>
      </c>
      <c r="O32" s="13">
        <f t="shared" si="1"/>
        <v>1</v>
      </c>
      <c r="P32" s="13">
        <f t="shared" si="3"/>
        <v>1</v>
      </c>
    </row>
    <row r="33" spans="1:16" ht="15.6" x14ac:dyDescent="0.3">
      <c r="A33" s="111" t="s">
        <v>83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84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85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86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87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1</v>
      </c>
      <c r="O37" s="13">
        <f t="shared" si="1"/>
        <v>1</v>
      </c>
      <c r="P37" s="13">
        <f t="shared" si="3"/>
        <v>1</v>
      </c>
    </row>
    <row r="38" spans="1:16" ht="15.6" x14ac:dyDescent="0.3">
      <c r="A38" s="111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1</v>
      </c>
      <c r="O38" s="13">
        <f t="shared" si="1"/>
        <v>1</v>
      </c>
      <c r="P38" s="13">
        <f t="shared" si="3"/>
        <v>1</v>
      </c>
    </row>
    <row r="39" spans="1:16" ht="15.6" x14ac:dyDescent="0.3">
      <c r="A39" s="111" t="s">
        <v>88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89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90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91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92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1</v>
      </c>
      <c r="O43" s="13">
        <f t="shared" si="1"/>
        <v>1</v>
      </c>
      <c r="P43" s="13">
        <f t="shared" si="4"/>
        <v>1</v>
      </c>
    </row>
    <row r="44" spans="1:16" ht="15.6" x14ac:dyDescent="0.3">
      <c r="A44" s="111" t="s">
        <v>93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1</v>
      </c>
      <c r="O44" s="13">
        <f t="shared" si="1"/>
        <v>1</v>
      </c>
      <c r="P44" s="13">
        <f t="shared" si="4"/>
        <v>1</v>
      </c>
    </row>
    <row r="45" spans="1:16" s="17" customFormat="1" x14ac:dyDescent="0.3">
      <c r="B45" s="17">
        <f>SUM(B9:B44)</f>
        <v>9</v>
      </c>
      <c r="C45" s="17">
        <f t="shared" ref="C45:G45" si="5">SUM(C9:C44)</f>
        <v>9</v>
      </c>
      <c r="D45" s="17">
        <f t="shared" si="5"/>
        <v>8</v>
      </c>
      <c r="E45" s="17">
        <f t="shared" si="5"/>
        <v>8</v>
      </c>
      <c r="F45" s="17">
        <f t="shared" si="5"/>
        <v>8</v>
      </c>
      <c r="G45" s="17">
        <f t="shared" si="5"/>
        <v>8</v>
      </c>
      <c r="H45" s="17">
        <f>SUM(H9:H44)</f>
        <v>50</v>
      </c>
      <c r="I45" s="17">
        <f>SUM(I9:I44)</f>
        <v>9</v>
      </c>
      <c r="J45" s="17">
        <f t="shared" ref="J45:N45" si="6">SUM(J9:J44)</f>
        <v>10</v>
      </c>
      <c r="K45" s="17">
        <f t="shared" si="6"/>
        <v>9</v>
      </c>
      <c r="L45" s="17">
        <f t="shared" si="6"/>
        <v>10</v>
      </c>
      <c r="M45" s="17">
        <f t="shared" si="6"/>
        <v>10</v>
      </c>
      <c r="N45" s="17">
        <f t="shared" si="6"/>
        <v>16</v>
      </c>
      <c r="O45" s="17">
        <f>SUM(O9:O44)</f>
        <v>64</v>
      </c>
      <c r="P45" s="17">
        <f>SUM(P9:P44)</f>
        <v>114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104</v>
      </c>
      <c r="C2" s="7">
        <f>VLOOKUP($B$2:$B$7,'Wettkampf 1'!$B$2:$D$7,3,FALSE)</f>
        <v>620.1</v>
      </c>
      <c r="D2" s="5">
        <f>VLOOKUP($B$2:$B$7,'2'!$B$2:$D$7,3,FALSE)</f>
        <v>621</v>
      </c>
      <c r="E2" s="5">
        <f>VLOOKUP($B$2:$B$7,'3'!$B$2:$D$7,3,FALSE)</f>
        <v>615</v>
      </c>
      <c r="F2" s="5">
        <f>VLOOKUP($B$2:$B$7,'4'!$B$2:$D$7,3,FALSE)</f>
        <v>623</v>
      </c>
      <c r="G2" s="5">
        <f>VLOOKUP($B$2:$B$7,'5'!$B$2:$D$7,3,FALSE)</f>
        <v>620.9</v>
      </c>
      <c r="H2" s="5">
        <f>VLOOKUP($B$2:$B$7,'6'!$B$2:$D$7,3,FALSE)</f>
        <v>620.6</v>
      </c>
      <c r="I2" s="5">
        <f>IF(Formelhilfe!H3 &gt; 0,J2/Formelhilfe!H3,0)</f>
        <v>620.1</v>
      </c>
      <c r="J2" s="5">
        <f>SUM(C2:H2)</f>
        <v>3720.6</v>
      </c>
      <c r="K2" s="5">
        <f>VLOOKUP($B$2:$B$7,'7'!$B$2:$D$7,3,FALSE)</f>
        <v>619.5</v>
      </c>
      <c r="L2" s="5">
        <f>VLOOKUP($B$2:$B$7,'8'!$B$2:$D$7,3,FALSE)</f>
        <v>619.20000000000005</v>
      </c>
      <c r="M2" s="5">
        <f>VLOOKUP($B$2:$B$7,'9'!$B$2:$D$7,3,FALSE)</f>
        <v>617.6</v>
      </c>
      <c r="N2" s="5">
        <f>VLOOKUP($B$2:$B$7,'10'!$B$2:$D$7,3,FALSE)</f>
        <v>618.4</v>
      </c>
      <c r="O2" s="5">
        <f>VLOOKUP($B$2:$B$7,'11'!$B$2:$D$7,3,FALSE)</f>
        <v>619.1</v>
      </c>
      <c r="P2" s="5">
        <f>VLOOKUP($B$2:$B$7,'12'!$B$2:$D$7,3,FALSE)</f>
        <v>619.90000000000009</v>
      </c>
      <c r="Q2" s="5">
        <f>IF(Formelhilfe!O3&gt;0,R2/Formelhilfe!O3,0)</f>
        <v>618.95000000000005</v>
      </c>
      <c r="R2" s="5">
        <f>SUM(K2:P2)</f>
        <v>3713.7000000000003</v>
      </c>
      <c r="S2" s="5">
        <f>IF(Formelhilfe!P3&gt;0,T2/Formelhilfe!P3,0)</f>
        <v>619.52500000000009</v>
      </c>
      <c r="T2" s="6">
        <f>SUM(C2:H2,K2:P2)</f>
        <v>7434.3000000000011</v>
      </c>
    </row>
    <row r="3" spans="1:20" ht="23.25" customHeight="1" x14ac:dyDescent="0.35">
      <c r="A3" s="12"/>
      <c r="B3" s="111" t="s">
        <v>103</v>
      </c>
      <c r="C3" s="7">
        <f>VLOOKUP($B$2:$B$7,'Wettkampf 1'!$B$2:$D$7,3,FALSE)</f>
        <v>591.9</v>
      </c>
      <c r="D3" s="5">
        <f>VLOOKUP($B$2:$B$7,'2'!$B$2:$D$7,3,FALSE)</f>
        <v>608.4</v>
      </c>
      <c r="E3" s="5">
        <f>VLOOKUP($B$2:$B$7,'3'!$B$2:$D$7,3,FALSE)</f>
        <v>613.6</v>
      </c>
      <c r="F3" s="5">
        <f>VLOOKUP($B$2:$B$7,'4'!$B$2:$D$7,3,FALSE)</f>
        <v>611.5</v>
      </c>
      <c r="G3" s="5">
        <f>VLOOKUP($B$2:$B$7,'5'!$B$2:$D$7,3,FALSE)</f>
        <v>601.70000000000005</v>
      </c>
      <c r="H3" s="5">
        <f>VLOOKUP($B$2:$B$7,'6'!$B$2:$D$7,3,FALSE)</f>
        <v>605.29999999999995</v>
      </c>
      <c r="I3" s="5">
        <f>IF(Formelhilfe!H4 &gt; 0,J3/Formelhilfe!H4,0)</f>
        <v>605.40000000000009</v>
      </c>
      <c r="J3" s="5">
        <f>SUM(C3:H3)</f>
        <v>3632.4000000000005</v>
      </c>
      <c r="K3" s="5">
        <f>VLOOKUP($B$2:$B$7,'7'!$B$2:$D$7,3,FALSE)</f>
        <v>603.5</v>
      </c>
      <c r="L3" s="5">
        <f>VLOOKUP($B$2:$B$7,'8'!$B$2:$D$7,3,FALSE)</f>
        <v>605.6</v>
      </c>
      <c r="M3" s="5">
        <f>VLOOKUP($B$2:$B$7,'9'!$B$2:$D$7,3,FALSE)</f>
        <v>612.09999999999991</v>
      </c>
      <c r="N3" s="5">
        <f>VLOOKUP($B$2:$B$7,'10'!$B$2:$D$7,3,FALSE)</f>
        <v>605.79999999999995</v>
      </c>
      <c r="O3" s="5">
        <f>VLOOKUP($B$2:$B$7,'11'!$B$2:$D$7,3,FALSE)</f>
        <v>603.11</v>
      </c>
      <c r="P3" s="5">
        <f>VLOOKUP($B$2:$B$7,'12'!$B$2:$D$7,3,FALSE)</f>
        <v>601</v>
      </c>
      <c r="Q3" s="5">
        <f>IF(Formelhilfe!O4&gt;0,R3/Formelhilfe!O4,0)</f>
        <v>605.18500000000006</v>
      </c>
      <c r="R3" s="5">
        <f>SUM(K3:P3)</f>
        <v>3631.11</v>
      </c>
      <c r="S3" s="5">
        <f>IF(Formelhilfe!P4&gt;0,T3/Formelhilfe!P4,0)</f>
        <v>605.29250000000002</v>
      </c>
      <c r="T3" s="6">
        <f>SUM(C3:H3,K3:P3)</f>
        <v>7263.51</v>
      </c>
    </row>
    <row r="4" spans="1:20" ht="23.25" customHeight="1" x14ac:dyDescent="0.35">
      <c r="A4" s="12"/>
      <c r="B4" s="111" t="s">
        <v>101</v>
      </c>
      <c r="C4" s="7">
        <f>VLOOKUP($B$2:$B$7,'Wettkampf 1'!$B$2:$D$7,3,FALSE)</f>
        <v>395.8</v>
      </c>
      <c r="D4" s="5">
        <f>VLOOKUP($B$2:$B$7,'2'!$B$2:$D$7,3,FALSE)</f>
        <v>407.6</v>
      </c>
      <c r="E4" s="5">
        <f>VLOOKUP($B$2:$B$7,'3'!$B$2:$D$7,3,FALSE)</f>
        <v>190.5</v>
      </c>
      <c r="F4" s="5">
        <f>VLOOKUP($B$2:$B$7,'4'!$B$2:$D$7,3,FALSE)</f>
        <v>190.2</v>
      </c>
      <c r="G4" s="5">
        <f>VLOOKUP($B$2:$B$7,'5'!$B$2:$D$7,3,FALSE)</f>
        <v>189.3</v>
      </c>
      <c r="H4" s="5">
        <f>VLOOKUP($B$2:$B$7,'6'!$B$2:$D$7,3,FALSE)</f>
        <v>187.5</v>
      </c>
      <c r="I4" s="5">
        <f>IF(Formelhilfe!H2 &gt; 0,J4/Formelhilfe!H2,0)</f>
        <v>260.15000000000003</v>
      </c>
      <c r="J4" s="5">
        <f>SUM(C4:H4)</f>
        <v>1560.9</v>
      </c>
      <c r="K4" s="5">
        <f>VLOOKUP($B$2:$B$7,'7'!$B$2:$D$7,3,FALSE)</f>
        <v>398.4</v>
      </c>
      <c r="L4" s="5">
        <f>VLOOKUP($B$2:$B$7,'8'!$B$2:$D$7,3,FALSE)</f>
        <v>598</v>
      </c>
      <c r="M4" s="5">
        <f>VLOOKUP($B$2:$B$7,'9'!$B$2:$D$7,3,FALSE)</f>
        <v>383</v>
      </c>
      <c r="N4" s="5">
        <f>VLOOKUP($B$2:$B$7,'10'!$B$2:$D$7,3,FALSE)</f>
        <v>594.9</v>
      </c>
      <c r="O4" s="5">
        <f>VLOOKUP($B$2:$B$7,'11'!$B$2:$D$7,3,FALSE)</f>
        <v>593.5</v>
      </c>
      <c r="P4" s="5">
        <f>VLOOKUP($B$2:$B$7,'12'!$B$2:$D$7,3,FALSE)</f>
        <v>582.79999999999995</v>
      </c>
      <c r="Q4" s="5">
        <f>IF(Formelhilfe!O2&gt;0,R4/Formelhilfe!O2,0)</f>
        <v>525.1</v>
      </c>
      <c r="R4" s="5">
        <f>SUM(K4:P4)</f>
        <v>3150.6000000000004</v>
      </c>
      <c r="S4" s="5">
        <f>IF(Formelhilfe!P2&gt;0,T4/Formelhilfe!P2,0)</f>
        <v>392.62500000000006</v>
      </c>
      <c r="T4" s="6">
        <f>SUM(C4:H4,K4:P4)</f>
        <v>4711.5000000000009</v>
      </c>
    </row>
    <row r="5" spans="1:20" ht="23.25" customHeight="1" x14ac:dyDescent="0.35">
      <c r="A5" s="12"/>
      <c r="B5" s="111" t="s">
        <v>73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74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Sögel</v>
      </c>
      <c r="Z1" s="170"/>
    </row>
    <row r="2" spans="1:29" ht="15" customHeight="1" x14ac:dyDescent="0.3">
      <c r="A2" s="93">
        <v>1</v>
      </c>
      <c r="B2" s="111" t="s">
        <v>101</v>
      </c>
      <c r="D2" s="105">
        <f>G46</f>
        <v>395.8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03.09.</v>
      </c>
      <c r="Z2" s="170"/>
    </row>
    <row r="3" spans="1:29" ht="15" customHeight="1" x14ac:dyDescent="0.3">
      <c r="A3" s="93">
        <v>2</v>
      </c>
      <c r="B3" s="111" t="s">
        <v>104</v>
      </c>
      <c r="D3" s="105">
        <f>I46</f>
        <v>620.1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103</v>
      </c>
      <c r="D4" s="105">
        <f>K46</f>
        <v>591.9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73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68" t="s">
        <v>105</v>
      </c>
      <c r="Z5" s="169"/>
      <c r="AA5" s="103"/>
    </row>
    <row r="6" spans="1:29" ht="15" customHeight="1" x14ac:dyDescent="0.3">
      <c r="A6" s="93">
        <v>5</v>
      </c>
      <c r="B6" s="111" t="s">
        <v>74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68"/>
      <c r="Z6" s="169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8" t="s">
        <v>105</v>
      </c>
      <c r="Z7" s="16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5" t="s">
        <v>32</v>
      </c>
      <c r="X9" s="166"/>
      <c r="Y9" s="166"/>
      <c r="Z9" s="167"/>
    </row>
    <row r="10" spans="1:29" ht="12.9" customHeight="1" x14ac:dyDescent="0.3">
      <c r="A10" s="93">
        <v>1</v>
      </c>
      <c r="B10" s="111" t="s">
        <v>106</v>
      </c>
      <c r="C10" s="95" t="str">
        <f>B2</f>
        <v>Sögel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122</v>
      </c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107</v>
      </c>
      <c r="C11" s="95" t="str">
        <f>B2</f>
        <v>Sögel</v>
      </c>
      <c r="D11" s="95">
        <v>185.8</v>
      </c>
      <c r="E11" s="50"/>
      <c r="F11" s="67">
        <f t="shared" ref="F11:F45" si="0">IF(E11="x","0",D11)</f>
        <v>185.8</v>
      </c>
      <c r="G11" s="67">
        <f t="shared" ref="G11:G45" si="1">IF(C11=$B$2,F11,0)</f>
        <v>185.8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123</v>
      </c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108</v>
      </c>
      <c r="C12" s="95" t="str">
        <f>B2</f>
        <v>Sögel</v>
      </c>
      <c r="D12" s="95">
        <v>210</v>
      </c>
      <c r="E12" s="50"/>
      <c r="F12" s="67">
        <f t="shared" si="0"/>
        <v>210</v>
      </c>
      <c r="G12" s="67">
        <f t="shared" si="1"/>
        <v>210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124</v>
      </c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76</v>
      </c>
      <c r="C13" s="95" t="str">
        <f>B2</f>
        <v>Sögel</v>
      </c>
      <c r="D13" s="95"/>
      <c r="E13" s="50" t="s">
        <v>119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Sögel</v>
      </c>
      <c r="D14" s="95"/>
      <c r="E14" s="50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Sögel</v>
      </c>
      <c r="D15" s="95"/>
      <c r="E15" s="50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109</v>
      </c>
      <c r="C16" s="95" t="str">
        <f>B3</f>
        <v>Eisten</v>
      </c>
      <c r="D16" s="95">
        <v>206.5</v>
      </c>
      <c r="E16" s="50"/>
      <c r="F16" s="67">
        <f t="shared" si="0"/>
        <v>206.5</v>
      </c>
      <c r="G16" s="67">
        <f t="shared" si="1"/>
        <v>0</v>
      </c>
      <c r="H16" s="67">
        <f t="shared" si="2"/>
        <v>0</v>
      </c>
      <c r="I16" s="67">
        <f t="shared" si="3"/>
        <v>206.5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125</v>
      </c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110</v>
      </c>
      <c r="C17" s="95" t="str">
        <f>B3</f>
        <v>Eisten</v>
      </c>
      <c r="D17" s="95">
        <v>206.4</v>
      </c>
      <c r="E17" s="50"/>
      <c r="F17" s="67">
        <f t="shared" si="0"/>
        <v>206.4</v>
      </c>
      <c r="G17" s="67">
        <f t="shared" si="1"/>
        <v>0</v>
      </c>
      <c r="H17" s="67">
        <f t="shared" si="2"/>
        <v>0</v>
      </c>
      <c r="I17" s="67">
        <f t="shared" si="3"/>
        <v>206.4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126</v>
      </c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111</v>
      </c>
      <c r="C18" s="95" t="str">
        <f>B3</f>
        <v>Eisten</v>
      </c>
      <c r="D18" s="95"/>
      <c r="E18" s="50" t="s">
        <v>119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112</v>
      </c>
      <c r="C19" s="95" t="str">
        <f>B3</f>
        <v>Eisten</v>
      </c>
      <c r="D19" s="95">
        <v>202.3</v>
      </c>
      <c r="E19" s="50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127</v>
      </c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113</v>
      </c>
      <c r="C20" s="95" t="str">
        <f>B3</f>
        <v>Eisten</v>
      </c>
      <c r="D20" s="95">
        <v>207.2</v>
      </c>
      <c r="E20" s="50"/>
      <c r="F20" s="67">
        <f t="shared" si="0"/>
        <v>207.2</v>
      </c>
      <c r="G20" s="67">
        <f t="shared" si="1"/>
        <v>0</v>
      </c>
      <c r="H20" s="67">
        <f t="shared" si="2"/>
        <v>0</v>
      </c>
      <c r="I20" s="67">
        <f t="shared" si="3"/>
        <v>207.2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128</v>
      </c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Eisten</v>
      </c>
      <c r="D21" s="95"/>
      <c r="E21" s="50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114</v>
      </c>
      <c r="C22" s="95" t="s">
        <v>103</v>
      </c>
      <c r="D22" s="95">
        <v>205.7</v>
      </c>
      <c r="E22" s="95"/>
      <c r="F22" s="67">
        <f t="shared" si="0"/>
        <v>205.7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205.7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 t="s">
        <v>129</v>
      </c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115</v>
      </c>
      <c r="C23" s="95" t="str">
        <f>B4</f>
        <v>Werlte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130</v>
      </c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116</v>
      </c>
      <c r="C24" s="95" t="str">
        <f>B4</f>
        <v>Werlte</v>
      </c>
      <c r="D24" s="95"/>
      <c r="E24" s="50" t="s">
        <v>119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117</v>
      </c>
      <c r="C25" s="95" t="str">
        <f>B4</f>
        <v>Werlte</v>
      </c>
      <c r="D25" s="95">
        <v>201</v>
      </c>
      <c r="E25" s="50"/>
      <c r="F25" s="67">
        <f t="shared" si="0"/>
        <v>201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201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131</v>
      </c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118</v>
      </c>
      <c r="C26" s="95" t="str">
        <f>B4</f>
        <v>Werlte</v>
      </c>
      <c r="D26" s="95">
        <v>185.2</v>
      </c>
      <c r="E26" s="50"/>
      <c r="F26" s="67">
        <f t="shared" si="0"/>
        <v>185.2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185.2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132</v>
      </c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Werlte</v>
      </c>
      <c r="D27" s="95"/>
      <c r="E27" s="50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77</v>
      </c>
      <c r="C28" s="95" t="str">
        <f>B5</f>
        <v>Verein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78</v>
      </c>
      <c r="C29" s="95" t="str">
        <f>B5</f>
        <v>Verein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79</v>
      </c>
      <c r="C30" s="95" t="str">
        <f>B5</f>
        <v>Verein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80</v>
      </c>
      <c r="C31" s="95" t="str">
        <f>B5</f>
        <v>Verein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81</v>
      </c>
      <c r="C32" s="95" t="str">
        <f>B5</f>
        <v>Verein IV</v>
      </c>
      <c r="D32" s="95"/>
      <c r="E32" s="50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82</v>
      </c>
      <c r="C33" s="95" t="str">
        <f>B5</f>
        <v>Verein IV</v>
      </c>
      <c r="D33" s="95"/>
      <c r="E33" s="50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83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84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85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86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87</v>
      </c>
      <c r="C38" s="95" t="str">
        <f>B6</f>
        <v>Verein V</v>
      </c>
      <c r="D38" s="95"/>
      <c r="E38" s="50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tr">
        <f>B6</f>
        <v>Verein V</v>
      </c>
      <c r="D39" s="95"/>
      <c r="E39" s="50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88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89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90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91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92</v>
      </c>
      <c r="C44" s="95" t="str">
        <f>B7</f>
        <v>Verein VI</v>
      </c>
      <c r="D44" s="95"/>
      <c r="E44" s="50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93</v>
      </c>
      <c r="C45" s="95" t="str">
        <f>B7</f>
        <v>Verein VI</v>
      </c>
      <c r="D45" s="95"/>
      <c r="E45" s="50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395.8</v>
      </c>
      <c r="H46" s="67">
        <f>SUM(H10:H45)</f>
        <v>3</v>
      </c>
      <c r="I46" s="67">
        <f>LARGE(I10:I45,1)+LARGE(I10:I45,2)+LARGE(I10:I45,3)</f>
        <v>620.1</v>
      </c>
      <c r="J46" s="67">
        <f>SUM(J10:J45)</f>
        <v>4</v>
      </c>
      <c r="K46" s="67">
        <f>LARGE(K10:K45,1)+LARGE(K10:K45,2)+LARGE(K10:K45,3)</f>
        <v>591.9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AB8" sqref="AB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 xml:space="preserve">Eisten </v>
      </c>
      <c r="X1" s="173"/>
    </row>
    <row r="2" spans="1:29" x14ac:dyDescent="0.3">
      <c r="A2" s="106">
        <v>1</v>
      </c>
      <c r="B2" s="64" t="str">
        <f>'Wettkampf 1'!B2</f>
        <v>Sögel</v>
      </c>
      <c r="D2" s="73">
        <f>G46</f>
        <v>407.6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17.09.</v>
      </c>
      <c r="X2" s="173"/>
    </row>
    <row r="3" spans="1:29" x14ac:dyDescent="0.3">
      <c r="A3" s="106">
        <v>2</v>
      </c>
      <c r="B3" s="64" t="str">
        <f>'Wettkampf 1'!B3</f>
        <v>Eisten</v>
      </c>
      <c r="D3" s="73">
        <f>I46</f>
        <v>621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608.4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120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121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120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198.9</v>
      </c>
      <c r="E11" s="83"/>
      <c r="F11" s="68">
        <f t="shared" ref="F11:F45" si="0">IF(E11="x","0",D11)</f>
        <v>198.9</v>
      </c>
      <c r="G11" s="69">
        <f t="shared" ref="G11:G45" si="1">IF(C11=$B$2,F11,0)</f>
        <v>198.9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208.7</v>
      </c>
      <c r="E12" s="83"/>
      <c r="F12" s="68">
        <f t="shared" si="0"/>
        <v>208.7</v>
      </c>
      <c r="G12" s="69">
        <f t="shared" si="1"/>
        <v>208.7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208.9</v>
      </c>
      <c r="E16" s="83"/>
      <c r="F16" s="68">
        <f t="shared" si="0"/>
        <v>208.9</v>
      </c>
      <c r="G16" s="69">
        <f t="shared" si="1"/>
        <v>0</v>
      </c>
      <c r="H16" s="69">
        <f t="shared" si="2"/>
        <v>0</v>
      </c>
      <c r="I16" s="69">
        <f t="shared" si="3"/>
        <v>208.9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203.4</v>
      </c>
      <c r="E17" s="83"/>
      <c r="F17" s="68">
        <f t="shared" si="0"/>
        <v>203.4</v>
      </c>
      <c r="G17" s="69">
        <f t="shared" si="1"/>
        <v>0</v>
      </c>
      <c r="H17" s="69">
        <f t="shared" si="2"/>
        <v>0</v>
      </c>
      <c r="I17" s="69">
        <f t="shared" si="3"/>
        <v>203.4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206.5</v>
      </c>
      <c r="E19" s="83"/>
      <c r="F19" s="68">
        <f t="shared" si="0"/>
        <v>206.5</v>
      </c>
      <c r="G19" s="69">
        <f t="shared" si="1"/>
        <v>0</v>
      </c>
      <c r="H19" s="69">
        <f t="shared" si="2"/>
        <v>0</v>
      </c>
      <c r="I19" s="69">
        <f t="shared" si="3"/>
        <v>206.5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205.6</v>
      </c>
      <c r="E20" s="83"/>
      <c r="F20" s="68">
        <f t="shared" si="0"/>
        <v>205.6</v>
      </c>
      <c r="G20" s="69">
        <f t="shared" si="1"/>
        <v>0</v>
      </c>
      <c r="H20" s="69">
        <f t="shared" si="2"/>
        <v>0</v>
      </c>
      <c r="I20" s="69">
        <f t="shared" si="3"/>
        <v>205.6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202.8</v>
      </c>
      <c r="E22" s="83"/>
      <c r="F22" s="68">
        <f t="shared" si="0"/>
        <v>202.8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203.1</v>
      </c>
      <c r="E25" s="83"/>
      <c r="F25" s="68">
        <f t="shared" si="0"/>
        <v>203.1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203.1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202.5</v>
      </c>
      <c r="E26" s="83"/>
      <c r="F26" s="68">
        <f t="shared" si="0"/>
        <v>202.5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407.6</v>
      </c>
      <c r="H46" s="69">
        <f>SUM(H10:H45)</f>
        <v>3</v>
      </c>
      <c r="I46" s="69">
        <f>LARGE(I10:I45,1)+LARGE(I10:I45,2)+LARGE(I10:I45,3)</f>
        <v>621</v>
      </c>
      <c r="J46" s="69">
        <f>SUM(J10:J45)</f>
        <v>4</v>
      </c>
      <c r="K46" s="69">
        <f>LARGE(K10:K45,1)+LARGE(K10:K45,2)+LARGE(K10:K45,3)</f>
        <v>608.4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Werlte</v>
      </c>
      <c r="X1" s="173"/>
    </row>
    <row r="2" spans="1:29" x14ac:dyDescent="0.3">
      <c r="A2" s="106">
        <v>1</v>
      </c>
      <c r="B2" s="64" t="str">
        <f>'Wettkampf 1'!B2</f>
        <v>Sögel</v>
      </c>
      <c r="D2" s="73">
        <f>G46</f>
        <v>190.5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Übersicht!F3</f>
        <v>01.10.</v>
      </c>
      <c r="X2" s="173"/>
    </row>
    <row r="3" spans="1:29" x14ac:dyDescent="0.3">
      <c r="A3" s="106">
        <v>2</v>
      </c>
      <c r="B3" s="64" t="str">
        <f>'Wettkampf 1'!B3</f>
        <v>Eisten</v>
      </c>
      <c r="D3" s="73">
        <f>I46</f>
        <v>615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613.6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133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134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133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190.5</v>
      </c>
      <c r="E11" s="83"/>
      <c r="F11" s="68">
        <f t="shared" ref="F11:F45" si="0">IF(E11="x","0",D11)</f>
        <v>190.5</v>
      </c>
      <c r="G11" s="69">
        <f t="shared" ref="G11:G45" si="1">IF(C11=$B$2,F11,0)</f>
        <v>190.5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207.2</v>
      </c>
      <c r="E16" s="83"/>
      <c r="F16" s="68">
        <f t="shared" si="0"/>
        <v>207.2</v>
      </c>
      <c r="G16" s="69">
        <f t="shared" si="1"/>
        <v>0</v>
      </c>
      <c r="H16" s="69">
        <f t="shared" si="2"/>
        <v>0</v>
      </c>
      <c r="I16" s="69">
        <f t="shared" si="3"/>
        <v>207.2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203.8</v>
      </c>
      <c r="E17" s="83"/>
      <c r="F17" s="68">
        <f t="shared" si="0"/>
        <v>203.8</v>
      </c>
      <c r="G17" s="69">
        <f t="shared" si="1"/>
        <v>0</v>
      </c>
      <c r="H17" s="69">
        <f t="shared" si="2"/>
        <v>0</v>
      </c>
      <c r="I17" s="69">
        <f t="shared" si="3"/>
        <v>203.8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201.1</v>
      </c>
      <c r="E19" s="83"/>
      <c r="F19" s="68">
        <f t="shared" si="0"/>
        <v>201.1</v>
      </c>
      <c r="G19" s="69">
        <f t="shared" si="1"/>
        <v>0</v>
      </c>
      <c r="H19" s="69">
        <f t="shared" si="2"/>
        <v>0</v>
      </c>
      <c r="I19" s="69">
        <f t="shared" si="3"/>
        <v>201.1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204</v>
      </c>
      <c r="E20" s="83"/>
      <c r="F20" s="68">
        <f t="shared" si="0"/>
        <v>204</v>
      </c>
      <c r="G20" s="69">
        <f t="shared" si="1"/>
        <v>0</v>
      </c>
      <c r="H20" s="69">
        <f t="shared" si="2"/>
        <v>0</v>
      </c>
      <c r="I20" s="69">
        <f t="shared" si="3"/>
        <v>204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204.2</v>
      </c>
      <c r="E22" s="83"/>
      <c r="F22" s="68">
        <f t="shared" si="0"/>
        <v>204.2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202.9</v>
      </c>
      <c r="E25" s="83"/>
      <c r="F25" s="68">
        <f t="shared" si="0"/>
        <v>202.9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202.9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206.5</v>
      </c>
      <c r="E26" s="83"/>
      <c r="F26" s="68">
        <f t="shared" si="0"/>
        <v>206.5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190.5</v>
      </c>
      <c r="H46" s="69">
        <f>SUM(H10:H45)</f>
        <v>3</v>
      </c>
      <c r="I46" s="69">
        <f>LARGE(I10:I45,1)+LARGE(I10:I45,2)+LARGE(I10:I45,3)</f>
        <v>615</v>
      </c>
      <c r="J46" s="69">
        <f>SUM(J10:J45)</f>
        <v>4</v>
      </c>
      <c r="K46" s="69">
        <f>LARGE(K10:K45,1)+LARGE(K10:K45,2)+LARGE(K10:K45,3)</f>
        <v>613.6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Sögel</v>
      </c>
      <c r="X1" s="173"/>
    </row>
    <row r="2" spans="1:29" x14ac:dyDescent="0.3">
      <c r="A2" s="106">
        <v>1</v>
      </c>
      <c r="B2" s="64" t="str">
        <f>'Wettkampf 1'!B2</f>
        <v>Sögel</v>
      </c>
      <c r="D2" s="73">
        <f>G46</f>
        <v>190.2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Übersicht!G3</f>
        <v>15.10.</v>
      </c>
      <c r="X2" s="173"/>
    </row>
    <row r="3" spans="1:29" x14ac:dyDescent="0.3">
      <c r="A3" s="106">
        <v>2</v>
      </c>
      <c r="B3" s="64" t="str">
        <f>'Wettkampf 1'!B3</f>
        <v>Eisten</v>
      </c>
      <c r="D3" s="73">
        <f>I46</f>
        <v>623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611.5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135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136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135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190.2</v>
      </c>
      <c r="E11" s="83"/>
      <c r="F11" s="68">
        <f t="shared" ref="F11:F45" si="0">IF(E11="x","0",D11)</f>
        <v>190.2</v>
      </c>
      <c r="G11" s="69">
        <f t="shared" ref="G11:G45" si="1">IF(C11=$B$2,F11,0)</f>
        <v>190.2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207.4</v>
      </c>
      <c r="E16" s="8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208.3</v>
      </c>
      <c r="E17" s="83"/>
      <c r="F17" s="68">
        <f t="shared" si="0"/>
        <v>208.3</v>
      </c>
      <c r="G17" s="69">
        <f t="shared" si="1"/>
        <v>0</v>
      </c>
      <c r="H17" s="69">
        <f t="shared" si="2"/>
        <v>0</v>
      </c>
      <c r="I17" s="69">
        <f t="shared" si="3"/>
        <v>208.3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204.4</v>
      </c>
      <c r="E19" s="83"/>
      <c r="F19" s="68">
        <f t="shared" si="0"/>
        <v>204.4</v>
      </c>
      <c r="G19" s="69">
        <f t="shared" si="1"/>
        <v>0</v>
      </c>
      <c r="H19" s="69">
        <f t="shared" si="2"/>
        <v>0</v>
      </c>
      <c r="I19" s="69">
        <f t="shared" si="3"/>
        <v>204.4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207.3</v>
      </c>
      <c r="E20" s="83"/>
      <c r="F20" s="68">
        <f t="shared" si="0"/>
        <v>207.3</v>
      </c>
      <c r="G20" s="69">
        <f t="shared" si="1"/>
        <v>0</v>
      </c>
      <c r="H20" s="69">
        <f t="shared" si="2"/>
        <v>0</v>
      </c>
      <c r="I20" s="69">
        <f t="shared" si="3"/>
        <v>207.3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205.1</v>
      </c>
      <c r="E22" s="83"/>
      <c r="F22" s="68">
        <f t="shared" si="0"/>
        <v>205.1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203.4</v>
      </c>
      <c r="E25" s="83"/>
      <c r="F25" s="68">
        <f t="shared" si="0"/>
        <v>203.4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203.4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203</v>
      </c>
      <c r="E26" s="83"/>
      <c r="F26" s="68">
        <f t="shared" si="0"/>
        <v>203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190.2</v>
      </c>
      <c r="H46" s="69">
        <f>SUM(H10:H45)</f>
        <v>3</v>
      </c>
      <c r="I46" s="69">
        <f>LARGE(I10:I45,1)+LARGE(I10:I45,2)+LARGE(I10:I45,3)</f>
        <v>623</v>
      </c>
      <c r="J46" s="69">
        <f>SUM(J10:J45)</f>
        <v>4</v>
      </c>
      <c r="K46" s="69">
        <f>LARGE(K10:K45,1)+LARGE(K10:K45,2)+LARGE(K10:K45,3)</f>
        <v>611.5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W23" sqref="W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Eisten</v>
      </c>
      <c r="X1" s="173"/>
    </row>
    <row r="2" spans="1:29" x14ac:dyDescent="0.3">
      <c r="A2" s="106">
        <v>1</v>
      </c>
      <c r="B2" s="64" t="str">
        <f>'Wettkampf 1'!B2</f>
        <v>Sögel</v>
      </c>
      <c r="D2" s="73">
        <f>G46</f>
        <v>189.3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Übersicht!H3</f>
        <v>29.10.</v>
      </c>
      <c r="X2" s="173"/>
    </row>
    <row r="3" spans="1:29" x14ac:dyDescent="0.3">
      <c r="A3" s="106">
        <v>2</v>
      </c>
      <c r="B3" s="64" t="str">
        <f>'Wettkampf 1'!B3</f>
        <v>Eisten</v>
      </c>
      <c r="D3" s="73">
        <f>I46</f>
        <v>620.9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601.70000000000005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/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63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149">
        <v>189.3</v>
      </c>
      <c r="E11" s="150"/>
      <c r="F11" s="68">
        <f t="shared" ref="F11:F45" si="0">IF(E11="x","0",D11)</f>
        <v>189.3</v>
      </c>
      <c r="G11" s="69">
        <f t="shared" ref="G11:G45" si="1">IF(C11=$B$2,F11,0)</f>
        <v>189.3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1">
        <v>94.1</v>
      </c>
      <c r="V11" s="151">
        <v>95.2</v>
      </c>
      <c r="W11" s="85"/>
      <c r="X11" s="88">
        <f t="shared" ref="X11:X45" si="13">U11+V11+W11</f>
        <v>189.3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149"/>
      <c r="E12" s="150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1"/>
      <c r="V12" s="151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149"/>
      <c r="E13" s="150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1"/>
      <c r="V13" s="151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149"/>
      <c r="E14" s="150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1"/>
      <c r="V14" s="151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149"/>
      <c r="E15" s="150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1"/>
      <c r="V15" s="151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49">
        <v>208.5</v>
      </c>
      <c r="E16" s="150"/>
      <c r="F16" s="68">
        <f t="shared" si="0"/>
        <v>208.5</v>
      </c>
      <c r="G16" s="69">
        <f t="shared" si="1"/>
        <v>0</v>
      </c>
      <c r="H16" s="69">
        <f t="shared" si="2"/>
        <v>0</v>
      </c>
      <c r="I16" s="69">
        <f t="shared" si="3"/>
        <v>208.5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1">
        <v>103.1</v>
      </c>
      <c r="V16" s="151">
        <v>105.4</v>
      </c>
      <c r="W16" s="85"/>
      <c r="X16" s="88">
        <f t="shared" si="13"/>
        <v>208.5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49">
        <v>205.3</v>
      </c>
      <c r="E17" s="150"/>
      <c r="F17" s="68">
        <f t="shared" si="0"/>
        <v>205.3</v>
      </c>
      <c r="G17" s="69">
        <f t="shared" si="1"/>
        <v>0</v>
      </c>
      <c r="H17" s="69">
        <f t="shared" si="2"/>
        <v>0</v>
      </c>
      <c r="I17" s="69">
        <f t="shared" si="3"/>
        <v>205.3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1">
        <v>102.4</v>
      </c>
      <c r="V17" s="151">
        <v>102.9</v>
      </c>
      <c r="W17" s="85"/>
      <c r="X17" s="88">
        <f t="shared" si="13"/>
        <v>205.3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149"/>
      <c r="E18" s="150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1"/>
      <c r="V18" s="151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49">
        <v>206.4</v>
      </c>
      <c r="E19" s="150"/>
      <c r="F19" s="68">
        <f t="shared" si="0"/>
        <v>206.4</v>
      </c>
      <c r="G19" s="69">
        <f t="shared" si="1"/>
        <v>0</v>
      </c>
      <c r="H19" s="69">
        <f t="shared" si="2"/>
        <v>0</v>
      </c>
      <c r="I19" s="69">
        <f t="shared" si="3"/>
        <v>206.4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1">
        <v>103.9</v>
      </c>
      <c r="V19" s="151">
        <v>102.5</v>
      </c>
      <c r="W19" s="85"/>
      <c r="X19" s="88">
        <f t="shared" si="13"/>
        <v>206.4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149">
        <v>206</v>
      </c>
      <c r="E20" s="150"/>
      <c r="F20" s="68">
        <f t="shared" si="0"/>
        <v>206</v>
      </c>
      <c r="G20" s="69">
        <f t="shared" si="1"/>
        <v>0</v>
      </c>
      <c r="H20" s="69">
        <f t="shared" si="2"/>
        <v>0</v>
      </c>
      <c r="I20" s="69">
        <f t="shared" si="3"/>
        <v>206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1">
        <v>102.9</v>
      </c>
      <c r="V20" s="151">
        <v>103.1</v>
      </c>
      <c r="W20" s="85"/>
      <c r="X20" s="88">
        <f t="shared" si="13"/>
        <v>206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49"/>
      <c r="E21" s="150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1"/>
      <c r="V21" s="151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149">
        <v>201.6</v>
      </c>
      <c r="E22" s="150"/>
      <c r="F22" s="68">
        <f t="shared" si="0"/>
        <v>201.6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201.6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1">
        <v>99.4</v>
      </c>
      <c r="V22" s="151">
        <v>102.2</v>
      </c>
      <c r="W22" s="85"/>
      <c r="X22" s="88">
        <f t="shared" si="13"/>
        <v>201.60000000000002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149"/>
      <c r="E23" s="150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1"/>
      <c r="V23" s="151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149"/>
      <c r="E24" s="150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1"/>
      <c r="V24" s="151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149">
        <v>201.9</v>
      </c>
      <c r="E25" s="150"/>
      <c r="F25" s="68">
        <f t="shared" si="0"/>
        <v>201.9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201.9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1">
        <v>101.6</v>
      </c>
      <c r="V25" s="151">
        <v>100.3</v>
      </c>
      <c r="W25" s="85"/>
      <c r="X25" s="88">
        <f t="shared" si="13"/>
        <v>201.89999999999998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149">
        <v>198.2</v>
      </c>
      <c r="E26" s="150"/>
      <c r="F26" s="68">
        <f t="shared" si="0"/>
        <v>198.2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198.2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1">
        <v>99.9</v>
      </c>
      <c r="V26" s="151">
        <v>98.3</v>
      </c>
      <c r="W26" s="85"/>
      <c r="X26" s="88">
        <f t="shared" si="13"/>
        <v>198.2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189.3</v>
      </c>
      <c r="H46" s="69">
        <f>SUM(H10:H45)</f>
        <v>3</v>
      </c>
      <c r="I46" s="69">
        <f>LARGE(I10:I45,1)+LARGE(I10:I45,2)+LARGE(I10:I45,3)</f>
        <v>620.9</v>
      </c>
      <c r="J46" s="69">
        <f>SUM(J10:J45)</f>
        <v>4</v>
      </c>
      <c r="K46" s="69">
        <f>LARGE(K10:K45,1)+LARGE(K10:K45,2)+LARGE(K10:K45,3)</f>
        <v>601.70000000000005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28" sqref="D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Werlte</v>
      </c>
      <c r="X1" s="173"/>
    </row>
    <row r="2" spans="1:27" x14ac:dyDescent="0.3">
      <c r="A2" s="106">
        <v>1</v>
      </c>
      <c r="B2" s="64" t="str">
        <f>'Wettkampf 1'!B2</f>
        <v>Sögel</v>
      </c>
      <c r="D2" s="73">
        <f>G46</f>
        <v>187.5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Übersicht!I3</f>
        <v>19.11.</v>
      </c>
      <c r="X2" s="173"/>
    </row>
    <row r="3" spans="1:27" x14ac:dyDescent="0.3">
      <c r="A3" s="106">
        <v>2</v>
      </c>
      <c r="B3" s="64" t="str">
        <f>'Wettkampf 1'!B3</f>
        <v>Eisten</v>
      </c>
      <c r="D3" s="73">
        <f>I46</f>
        <v>620.6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D4" s="73">
        <f>K46</f>
        <v>605.29999999999995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120</v>
      </c>
      <c r="X5" s="169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137</v>
      </c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120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187.5</v>
      </c>
      <c r="E11" s="83"/>
      <c r="F11" s="68">
        <f t="shared" ref="F11:F45" si="0">IF(E11="x","0",D11)</f>
        <v>187.5</v>
      </c>
      <c r="G11" s="69">
        <f t="shared" ref="G11:G45" si="1">IF(C11=$B$2,F11,0)</f>
        <v>187.5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96.3</v>
      </c>
      <c r="V11" s="85">
        <v>91.2</v>
      </c>
      <c r="W11" s="85"/>
      <c r="X11" s="88">
        <f t="shared" ref="X11:X45" si="13">U11+V11+W11</f>
        <v>187.5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207.6</v>
      </c>
      <c r="E16" s="83"/>
      <c r="F16" s="68">
        <f t="shared" si="0"/>
        <v>207.6</v>
      </c>
      <c r="G16" s="69">
        <f t="shared" si="1"/>
        <v>0</v>
      </c>
      <c r="H16" s="69">
        <f t="shared" si="2"/>
        <v>0</v>
      </c>
      <c r="I16" s="69">
        <f t="shared" si="3"/>
        <v>207.6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103.4</v>
      </c>
      <c r="V16" s="85">
        <v>104.2</v>
      </c>
      <c r="W16" s="85"/>
      <c r="X16" s="88">
        <f t="shared" si="13"/>
        <v>207.60000000000002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207</v>
      </c>
      <c r="E17" s="83"/>
      <c r="F17" s="68">
        <f t="shared" si="0"/>
        <v>207</v>
      </c>
      <c r="G17" s="69">
        <f t="shared" si="1"/>
        <v>0</v>
      </c>
      <c r="H17" s="69">
        <f t="shared" si="2"/>
        <v>0</v>
      </c>
      <c r="I17" s="69">
        <f t="shared" si="3"/>
        <v>207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102.9</v>
      </c>
      <c r="V17" s="85">
        <v>104.1</v>
      </c>
      <c r="W17" s="85"/>
      <c r="X17" s="88">
        <f t="shared" si="13"/>
        <v>207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206</v>
      </c>
      <c r="E19" s="83"/>
      <c r="F19" s="68">
        <f t="shared" si="0"/>
        <v>206</v>
      </c>
      <c r="G19" s="69">
        <f t="shared" si="1"/>
        <v>0</v>
      </c>
      <c r="H19" s="69">
        <f t="shared" si="2"/>
        <v>0</v>
      </c>
      <c r="I19" s="69">
        <f t="shared" si="3"/>
        <v>206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</v>
      </c>
      <c r="V19" s="85">
        <v>103</v>
      </c>
      <c r="W19" s="85"/>
      <c r="X19" s="88">
        <f t="shared" si="13"/>
        <v>206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206</v>
      </c>
      <c r="E20" s="83"/>
      <c r="F20" s="68">
        <f t="shared" si="0"/>
        <v>206</v>
      </c>
      <c r="G20" s="69">
        <f t="shared" si="1"/>
        <v>0</v>
      </c>
      <c r="H20" s="69">
        <f t="shared" si="2"/>
        <v>0</v>
      </c>
      <c r="I20" s="69">
        <f t="shared" si="3"/>
        <v>206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103.2</v>
      </c>
      <c r="V20" s="85">
        <v>102.8</v>
      </c>
      <c r="W20" s="85"/>
      <c r="X20" s="88">
        <f t="shared" si="13"/>
        <v>206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203.8</v>
      </c>
      <c r="E22" s="83"/>
      <c r="F22" s="68">
        <f t="shared" si="0"/>
        <v>203.8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101.9</v>
      </c>
      <c r="V22" s="85">
        <v>101.9</v>
      </c>
      <c r="W22" s="85"/>
      <c r="X22" s="88">
        <f t="shared" si="13"/>
        <v>203.8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201.5</v>
      </c>
      <c r="E25" s="83"/>
      <c r="F25" s="68">
        <f t="shared" si="0"/>
        <v>201.5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100.2</v>
      </c>
      <c r="V25" s="85">
        <v>101.3</v>
      </c>
      <c r="W25" s="85"/>
      <c r="X25" s="88">
        <f t="shared" si="13"/>
        <v>201.5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200</v>
      </c>
      <c r="E26" s="83"/>
      <c r="F26" s="68">
        <f t="shared" si="0"/>
        <v>200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100.7</v>
      </c>
      <c r="V26" s="85">
        <v>99.3</v>
      </c>
      <c r="W26" s="85"/>
      <c r="X26" s="88">
        <f t="shared" si="13"/>
        <v>200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187.5</v>
      </c>
      <c r="H46" s="69">
        <f>SUM(H10:H45)</f>
        <v>3</v>
      </c>
      <c r="I46" s="69">
        <f>LARGE(I10:I45,1)+LARGE(I10:I45,2)+LARGE(I10:I45,3)</f>
        <v>620.6</v>
      </c>
      <c r="J46" s="69">
        <f>SUM(J10:J45)</f>
        <v>4</v>
      </c>
      <c r="K46" s="69">
        <f>LARGE(K10:K45,1)+LARGE(K10:K45,2)+LARGE(K10:K45,3)</f>
        <v>605.29999999999995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26" sqref="D2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Sögel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398.4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Übersicht!L3</f>
        <v>14.01.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603.5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144</v>
      </c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145</v>
      </c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144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190</v>
      </c>
      <c r="E11" s="83"/>
      <c r="F11" s="68">
        <f t="shared" ref="F11:F45" si="0">IF(E11="x","0",D11)</f>
        <v>190</v>
      </c>
      <c r="G11" s="69">
        <f t="shared" ref="G11:G45" si="1">IF(C11=$B$2,F11,0)</f>
        <v>190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208.4</v>
      </c>
      <c r="E12" s="83"/>
      <c r="F12" s="68">
        <f t="shared" si="0"/>
        <v>208.4</v>
      </c>
      <c r="G12" s="69">
        <f t="shared" si="1"/>
        <v>208.4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208</v>
      </c>
      <c r="E16" s="83"/>
      <c r="F16" s="68">
        <f t="shared" si="0"/>
        <v>208</v>
      </c>
      <c r="G16" s="69">
        <f t="shared" si="1"/>
        <v>0</v>
      </c>
      <c r="H16" s="69">
        <f t="shared" si="2"/>
        <v>0</v>
      </c>
      <c r="I16" s="69">
        <f t="shared" si="3"/>
        <v>208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206.5</v>
      </c>
      <c r="E17" s="83"/>
      <c r="F17" s="68">
        <f t="shared" si="0"/>
        <v>206.5</v>
      </c>
      <c r="G17" s="69">
        <f t="shared" si="1"/>
        <v>0</v>
      </c>
      <c r="H17" s="69">
        <f t="shared" si="2"/>
        <v>0</v>
      </c>
      <c r="I17" s="69">
        <f t="shared" si="3"/>
        <v>206.5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194.2</v>
      </c>
      <c r="E19" s="83"/>
      <c r="F19" s="68">
        <f t="shared" si="0"/>
        <v>194.2</v>
      </c>
      <c r="G19" s="69">
        <f t="shared" si="1"/>
        <v>0</v>
      </c>
      <c r="H19" s="69">
        <f t="shared" si="2"/>
        <v>0</v>
      </c>
      <c r="I19" s="69">
        <f t="shared" si="3"/>
        <v>194.2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205</v>
      </c>
      <c r="E20" s="83"/>
      <c r="F20" s="68">
        <f t="shared" si="0"/>
        <v>205</v>
      </c>
      <c r="G20" s="69">
        <f t="shared" si="1"/>
        <v>0</v>
      </c>
      <c r="H20" s="69">
        <f t="shared" si="2"/>
        <v>0</v>
      </c>
      <c r="I20" s="69">
        <f t="shared" si="3"/>
        <v>205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202.2</v>
      </c>
      <c r="E22" s="83"/>
      <c r="F22" s="68">
        <f t="shared" si="0"/>
        <v>202.2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202.2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197.8</v>
      </c>
      <c r="E25" s="83"/>
      <c r="F25" s="68">
        <f t="shared" si="0"/>
        <v>197.8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203.5</v>
      </c>
      <c r="E26" s="83"/>
      <c r="F26" s="68">
        <f t="shared" si="0"/>
        <v>203.5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398.4</v>
      </c>
      <c r="H46" s="69">
        <f>SUM(H10:H45)</f>
        <v>3</v>
      </c>
      <c r="I46" s="69">
        <f>LARGE(I10:I45,1)+LARGE(I10:I45,2)+LARGE(I10:I45,3)</f>
        <v>619.5</v>
      </c>
      <c r="J46" s="69">
        <f>SUM(J10:J45)</f>
        <v>4</v>
      </c>
      <c r="K46" s="69">
        <f>LARGE(K10:K45,1)+LARGE(K10:K45,2)+LARGE(K10:K45,3)</f>
        <v>603.5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 xml:space="preserve">Eisten </v>
      </c>
      <c r="X1" s="173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598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Übersicht!M3</f>
        <v>28.01.</v>
      </c>
      <c r="X2" s="173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619.20000000000005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605.6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146</v>
      </c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147</v>
      </c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5" t="s">
        <v>146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>
        <v>198.4</v>
      </c>
      <c r="E10" s="83"/>
      <c r="F10" s="68">
        <f>IF(E10="x","0",D10)</f>
        <v>198.4</v>
      </c>
      <c r="G10" s="69">
        <f>IF(C10=$B$2,F10,0)</f>
        <v>198.4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193.1</v>
      </c>
      <c r="E11" s="83"/>
      <c r="F11" s="68">
        <f t="shared" ref="F11:F45" si="0">IF(E11="x","0",D11)</f>
        <v>193.1</v>
      </c>
      <c r="G11" s="69">
        <f t="shared" ref="G11:G45" si="1">IF(C11=$B$2,F11,0)</f>
        <v>193.1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206.5</v>
      </c>
      <c r="E12" s="83"/>
      <c r="F12" s="68">
        <f t="shared" si="0"/>
        <v>206.5</v>
      </c>
      <c r="G12" s="69">
        <f t="shared" si="1"/>
        <v>206.5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205.3</v>
      </c>
      <c r="E16" s="83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207.2</v>
      </c>
      <c r="E17" s="83"/>
      <c r="F17" s="68">
        <f t="shared" si="0"/>
        <v>207.2</v>
      </c>
      <c r="G17" s="69">
        <f t="shared" si="1"/>
        <v>0</v>
      </c>
      <c r="H17" s="69">
        <f t="shared" si="2"/>
        <v>0</v>
      </c>
      <c r="I17" s="69">
        <f t="shared" si="3"/>
        <v>207.2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205</v>
      </c>
      <c r="E19" s="83"/>
      <c r="F19" s="68">
        <f t="shared" si="0"/>
        <v>205</v>
      </c>
      <c r="G19" s="69">
        <f t="shared" si="1"/>
        <v>0</v>
      </c>
      <c r="H19" s="69">
        <f t="shared" si="2"/>
        <v>0</v>
      </c>
      <c r="I19" s="69">
        <f t="shared" si="3"/>
        <v>205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206.7</v>
      </c>
      <c r="E20" s="83"/>
      <c r="F20" s="68">
        <f t="shared" si="0"/>
        <v>206.7</v>
      </c>
      <c r="G20" s="69">
        <f t="shared" si="1"/>
        <v>0</v>
      </c>
      <c r="H20" s="69">
        <f t="shared" si="2"/>
        <v>0</v>
      </c>
      <c r="I20" s="69">
        <f t="shared" si="3"/>
        <v>206.7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205.3</v>
      </c>
      <c r="E22" s="83"/>
      <c r="F22" s="68">
        <f t="shared" si="0"/>
        <v>205.3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197</v>
      </c>
      <c r="E25" s="83"/>
      <c r="F25" s="68">
        <f t="shared" si="0"/>
        <v>197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203.3</v>
      </c>
      <c r="E26" s="83"/>
      <c r="F26" s="68">
        <f t="shared" si="0"/>
        <v>203.3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598</v>
      </c>
      <c r="H46" s="69">
        <f>SUM(H10:H45)</f>
        <v>3</v>
      </c>
      <c r="I46" s="69">
        <f>LARGE(I10:I45,1)+LARGE(I10:I45,2)+LARGE(I10:I45,3)</f>
        <v>619.20000000000005</v>
      </c>
      <c r="J46" s="69">
        <f>SUM(J10:J45)</f>
        <v>4</v>
      </c>
      <c r="K46" s="69">
        <f>LARGE(K10:K45,1)+LARGE(K10:K45,2)+LARGE(K10:K45,3)</f>
        <v>605.6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2024-04-07T09:13:45Z</cp:lastPrinted>
  <dcterms:created xsi:type="dcterms:W3CDTF">2010-11-23T11:44:38Z</dcterms:created>
  <dcterms:modified xsi:type="dcterms:W3CDTF">2024-04-07T09:13:52Z</dcterms:modified>
</cp:coreProperties>
</file>