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 codeName="{372AB895-14C1-FC20-EB20-F1B4BCFD95A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8. WK\Herren\"/>
    </mc:Choice>
  </mc:AlternateContent>
  <xr:revisionPtr revIDLastSave="0" documentId="13_ncr:1_{2C6A58EF-97BA-41A8-8214-05B556859E7E}" xr6:coauthVersionLast="47" xr6:coauthVersionMax="47" xr10:uidLastSave="{00000000-0000-0000-0000-000000000000}"/>
  <bookViews>
    <workbookView xWindow="-110" yWindow="-110" windowWidth="19420" windowHeight="1150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2" i="18" l="1"/>
  <c r="B20" i="18"/>
  <c r="B11" i="18"/>
  <c r="B8" i="18"/>
  <c r="B3" i="18"/>
  <c r="B36" i="18"/>
  <c r="B2" i="18"/>
  <c r="B29" i="18"/>
  <c r="B5" i="18"/>
  <c r="B9" i="18"/>
  <c r="B7" i="18"/>
  <c r="B16" i="18"/>
  <c r="B18" i="18"/>
  <c r="B10" i="18"/>
  <c r="B33" i="18"/>
  <c r="B37" i="18"/>
  <c r="B32" i="18"/>
  <c r="B24" i="18"/>
  <c r="B34" i="18"/>
  <c r="B19" i="18"/>
  <c r="B14" i="18"/>
  <c r="B30" i="18"/>
  <c r="B23" i="18"/>
  <c r="B17" i="18"/>
  <c r="B4" i="18"/>
  <c r="B13" i="18"/>
  <c r="B28" i="18"/>
  <c r="B15" i="18"/>
  <c r="B26" i="18"/>
  <c r="B35" i="18"/>
  <c r="B31" i="18"/>
  <c r="B21" i="18"/>
  <c r="B12" i="18"/>
  <c r="B25" i="18"/>
  <c r="B27" i="18"/>
  <c r="B6" i="18"/>
  <c r="P4" i="1"/>
  <c r="O4" i="1"/>
  <c r="N4" i="1"/>
  <c r="M4" i="1"/>
  <c r="L4" i="1"/>
  <c r="C13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30" i="18"/>
  <c r="C9" i="18"/>
  <c r="C2" i="18"/>
  <c r="C32" i="18"/>
  <c r="C31" i="18"/>
  <c r="C14" i="18"/>
  <c r="C33" i="18"/>
  <c r="C5" i="18"/>
  <c r="C16" i="18"/>
  <c r="C27" i="18"/>
  <c r="C11" i="18"/>
  <c r="C29" i="18"/>
  <c r="C3" i="18"/>
  <c r="C17" i="18"/>
  <c r="C12" i="18"/>
  <c r="C36" i="18"/>
  <c r="C8" i="18"/>
  <c r="C24" i="18"/>
  <c r="C26" i="18"/>
  <c r="C21" i="18"/>
  <c r="C4" i="18"/>
  <c r="C22" i="18"/>
  <c r="C23" i="18"/>
  <c r="C25" i="18"/>
  <c r="C37" i="18"/>
  <c r="C10" i="18"/>
  <c r="C7" i="18"/>
  <c r="C34" i="18"/>
  <c r="C35" i="18"/>
  <c r="C18" i="18"/>
  <c r="C15" i="18"/>
  <c r="C20" i="18"/>
  <c r="C6" i="18"/>
  <c r="C19" i="18"/>
  <c r="C28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O35" i="2" l="1"/>
  <c r="O34" i="2"/>
  <c r="O44" i="17"/>
  <c r="O43" i="17"/>
  <c r="O42" i="17"/>
  <c r="O41" i="17"/>
  <c r="O40" i="17"/>
  <c r="O39" i="17"/>
  <c r="H44" i="17"/>
  <c r="H43" i="17"/>
  <c r="H42" i="17"/>
  <c r="H41" i="17"/>
  <c r="H40" i="17"/>
  <c r="H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AA42" i="6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O17" i="17" s="1"/>
  <c r="I18" i="17"/>
  <c r="O18" i="17" s="1"/>
  <c r="I19" i="17"/>
  <c r="I20" i="17"/>
  <c r="I21" i="17"/>
  <c r="I22" i="17"/>
  <c r="I23" i="17"/>
  <c r="I24" i="17"/>
  <c r="I25" i="17"/>
  <c r="I26" i="17"/>
  <c r="I27" i="17"/>
  <c r="I28" i="17"/>
  <c r="I29" i="17"/>
  <c r="O29" i="17" s="1"/>
  <c r="I30" i="17"/>
  <c r="O30" i="17" s="1"/>
  <c r="I31" i="17"/>
  <c r="I32" i="17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H9" i="17" s="1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28" i="17" l="1"/>
  <c r="H29" i="17"/>
  <c r="H17" i="17"/>
  <c r="H16" i="17"/>
  <c r="H38" i="17"/>
  <c r="H12" i="17"/>
  <c r="H31" i="17"/>
  <c r="H19" i="17"/>
  <c r="O32" i="17"/>
  <c r="O20" i="17"/>
  <c r="H30" i="17"/>
  <c r="H18" i="17"/>
  <c r="O31" i="17"/>
  <c r="O19" i="17"/>
  <c r="H15" i="17"/>
  <c r="O16" i="17"/>
  <c r="H26" i="17"/>
  <c r="H37" i="17"/>
  <c r="O14" i="17"/>
  <c r="H23" i="17"/>
  <c r="O24" i="17"/>
  <c r="H34" i="17"/>
  <c r="H22" i="17"/>
  <c r="H10" i="17"/>
  <c r="O35" i="17"/>
  <c r="O23" i="17"/>
  <c r="O11" i="17"/>
  <c r="H27" i="17"/>
  <c r="H14" i="17"/>
  <c r="O27" i="17"/>
  <c r="O15" i="17"/>
  <c r="H25" i="17"/>
  <c r="O38" i="17"/>
  <c r="H24" i="17"/>
  <c r="O37" i="17"/>
  <c r="O13" i="17"/>
  <c r="H35" i="17"/>
  <c r="O36" i="17"/>
  <c r="H33" i="17"/>
  <c r="H21" i="17"/>
  <c r="O34" i="17"/>
  <c r="O22" i="17"/>
  <c r="O10" i="17"/>
  <c r="O28" i="17"/>
  <c r="H13" i="17"/>
  <c r="O26" i="17"/>
  <c r="H36" i="17"/>
  <c r="O25" i="17"/>
  <c r="H11" i="17"/>
  <c r="O12" i="17"/>
  <c r="O9" i="17"/>
  <c r="H32" i="17"/>
  <c r="H20" i="17"/>
  <c r="O33" i="17"/>
  <c r="O21" i="17"/>
  <c r="K45" i="17"/>
  <c r="N54" i="1" s="1"/>
  <c r="N45" i="17"/>
  <c r="Q54" i="1" s="1"/>
  <c r="J45" i="17"/>
  <c r="L45" i="17"/>
  <c r="O54" i="1" s="1"/>
  <c r="I45" i="17"/>
  <c r="M45" i="17"/>
  <c r="P54" i="1" s="1"/>
  <c r="F45" i="17"/>
  <c r="G45" i="17"/>
  <c r="I54" i="1" s="1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AA25" i="9" s="1"/>
  <c r="Y32" i="9"/>
  <c r="AA32" i="9" s="1"/>
  <c r="Y35" i="8"/>
  <c r="AA35" i="8" s="1"/>
  <c r="Y20" i="7"/>
  <c r="AA20" i="7" s="1"/>
  <c r="Y32" i="14"/>
  <c r="AA32" i="14" s="1"/>
  <c r="AA13" i="15"/>
  <c r="H45" i="17" l="1"/>
  <c r="S13" i="18"/>
  <c r="AA36" i="12"/>
  <c r="AA12" i="12"/>
  <c r="S19" i="18"/>
  <c r="S17" i="18"/>
  <c r="S14" i="18"/>
  <c r="S21" i="18"/>
  <c r="S11" i="18"/>
  <c r="S7" i="18"/>
  <c r="AA11" i="8"/>
  <c r="AA23" i="10"/>
  <c r="AA35" i="16"/>
  <c r="S2" i="18"/>
  <c r="S8" i="18"/>
  <c r="S12" i="18"/>
  <c r="S31" i="18"/>
  <c r="R31" i="18" s="1"/>
  <c r="R46" i="1" s="1"/>
  <c r="S16" i="18"/>
  <c r="S10" i="18"/>
  <c r="S28" i="18"/>
  <c r="S18" i="18"/>
  <c r="S36" i="18"/>
  <c r="R36" i="18" s="1"/>
  <c r="R51" i="1" s="1"/>
  <c r="S24" i="18"/>
  <c r="S35" i="18"/>
  <c r="R35" i="18" s="1"/>
  <c r="R50" i="1" s="1"/>
  <c r="S32" i="18"/>
  <c r="R32" i="18" s="1"/>
  <c r="R47" i="1" s="1"/>
  <c r="S3" i="18"/>
  <c r="S9" i="18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25" i="18"/>
  <c r="AA39" i="8"/>
  <c r="AA29" i="9"/>
  <c r="AA35" i="10"/>
  <c r="AA32" i="7"/>
  <c r="AA14" i="7"/>
  <c r="AA27" i="10"/>
  <c r="AA35" i="12"/>
  <c r="AA31" i="16"/>
  <c r="S23" i="18"/>
  <c r="AA20" i="9"/>
  <c r="AA35" i="9"/>
  <c r="S15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2" i="18" l="1"/>
  <c r="P33" i="18"/>
  <c r="P11" i="18"/>
  <c r="P12" i="18"/>
  <c r="P24" i="18"/>
  <c r="P22" i="18"/>
  <c r="P10" i="18"/>
  <c r="P18" i="18"/>
  <c r="P32" i="18"/>
  <c r="P5" i="18"/>
  <c r="P29" i="18"/>
  <c r="P13" i="18"/>
  <c r="P26" i="18"/>
  <c r="P23" i="18"/>
  <c r="P7" i="18"/>
  <c r="P15" i="18"/>
  <c r="P9" i="18"/>
  <c r="P14" i="18"/>
  <c r="P27" i="18"/>
  <c r="P17" i="18"/>
  <c r="P8" i="18"/>
  <c r="P4" i="18"/>
  <c r="P37" i="18"/>
  <c r="P35" i="18"/>
  <c r="P31" i="18"/>
  <c r="P21" i="18"/>
  <c r="P16" i="18"/>
  <c r="P25" i="18"/>
  <c r="P3" i="18"/>
  <c r="P34" i="18"/>
  <c r="P36" i="18"/>
  <c r="P28" i="18"/>
  <c r="P30" i="18"/>
  <c r="P20" i="18"/>
  <c r="P6" i="18"/>
  <c r="P19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18" i="18"/>
  <c r="D2" i="18"/>
  <c r="D33" i="18"/>
  <c r="D11" i="18"/>
  <c r="D12" i="18"/>
  <c r="D24" i="18"/>
  <c r="D22" i="18"/>
  <c r="D10" i="18"/>
  <c r="D20" i="18"/>
  <c r="D32" i="18"/>
  <c r="D5" i="18"/>
  <c r="D29" i="18"/>
  <c r="D13" i="18"/>
  <c r="D26" i="18"/>
  <c r="D23" i="18"/>
  <c r="D7" i="18"/>
  <c r="D30" i="18"/>
  <c r="D31" i="18"/>
  <c r="D16" i="18"/>
  <c r="D3" i="18"/>
  <c r="D36" i="18"/>
  <c r="D21" i="18"/>
  <c r="D25" i="18"/>
  <c r="D34" i="18"/>
  <c r="D9" i="18"/>
  <c r="D8" i="18"/>
  <c r="D35" i="18"/>
  <c r="D14" i="18"/>
  <c r="D4" i="18"/>
  <c r="D27" i="18"/>
  <c r="D37" i="18"/>
  <c r="D28" i="18"/>
  <c r="D17" i="18"/>
  <c r="D6" i="18"/>
  <c r="D15" i="18"/>
  <c r="D19" i="18"/>
  <c r="L30" i="18"/>
  <c r="L35" i="18"/>
  <c r="L9" i="18"/>
  <c r="L20" i="18"/>
  <c r="L18" i="18"/>
  <c r="L14" i="18"/>
  <c r="L27" i="18"/>
  <c r="L17" i="18"/>
  <c r="L8" i="18"/>
  <c r="L4" i="18"/>
  <c r="L37" i="18"/>
  <c r="L28" i="18"/>
  <c r="L2" i="18"/>
  <c r="L33" i="18"/>
  <c r="L11" i="18"/>
  <c r="L12" i="18"/>
  <c r="L24" i="18"/>
  <c r="L22" i="18"/>
  <c r="L10" i="18"/>
  <c r="L32" i="18"/>
  <c r="L5" i="18"/>
  <c r="L29" i="18"/>
  <c r="L13" i="18"/>
  <c r="L26" i="18"/>
  <c r="L23" i="18"/>
  <c r="L7" i="18"/>
  <c r="L31" i="18"/>
  <c r="L21" i="18"/>
  <c r="L16" i="18"/>
  <c r="L25" i="18"/>
  <c r="L3" i="18"/>
  <c r="L34" i="18"/>
  <c r="L36" i="18"/>
  <c r="L6" i="18"/>
  <c r="L19" i="18"/>
  <c r="L15" i="18"/>
  <c r="E30" i="18"/>
  <c r="E31" i="18"/>
  <c r="E16" i="18"/>
  <c r="E3" i="18"/>
  <c r="E36" i="18"/>
  <c r="E21" i="18"/>
  <c r="E25" i="18"/>
  <c r="E34" i="18"/>
  <c r="E35" i="18"/>
  <c r="E9" i="18"/>
  <c r="E14" i="18"/>
  <c r="E27" i="18"/>
  <c r="E17" i="18"/>
  <c r="E8" i="18"/>
  <c r="E4" i="18"/>
  <c r="E37" i="18"/>
  <c r="E28" i="18"/>
  <c r="E18" i="18"/>
  <c r="E2" i="18"/>
  <c r="E33" i="18"/>
  <c r="E11" i="18"/>
  <c r="E12" i="18"/>
  <c r="E24" i="18"/>
  <c r="E22" i="18"/>
  <c r="E10" i="18"/>
  <c r="E13" i="18"/>
  <c r="E32" i="18"/>
  <c r="E26" i="18"/>
  <c r="E5" i="18"/>
  <c r="E23" i="18"/>
  <c r="E29" i="18"/>
  <c r="E7" i="18"/>
  <c r="E15" i="18"/>
  <c r="E20" i="18"/>
  <c r="E6" i="18"/>
  <c r="E19" i="18"/>
  <c r="O9" i="18"/>
  <c r="O14" i="18"/>
  <c r="O27" i="18"/>
  <c r="O17" i="18"/>
  <c r="O8" i="18"/>
  <c r="O4" i="18"/>
  <c r="O37" i="18"/>
  <c r="O35" i="18"/>
  <c r="O2" i="18"/>
  <c r="O33" i="18"/>
  <c r="O11" i="18"/>
  <c r="O12" i="18"/>
  <c r="O24" i="18"/>
  <c r="O22" i="18"/>
  <c r="O10" i="18"/>
  <c r="O18" i="18"/>
  <c r="O30" i="18"/>
  <c r="O31" i="18"/>
  <c r="O16" i="18"/>
  <c r="O3" i="18"/>
  <c r="O36" i="18"/>
  <c r="O21" i="18"/>
  <c r="O25" i="18"/>
  <c r="O34" i="18"/>
  <c r="O28" i="18"/>
  <c r="O32" i="18"/>
  <c r="O26" i="18"/>
  <c r="O5" i="18"/>
  <c r="O23" i="18"/>
  <c r="O29" i="18"/>
  <c r="O7" i="18"/>
  <c r="O13" i="18"/>
  <c r="O15" i="18"/>
  <c r="O20" i="18"/>
  <c r="O19" i="18"/>
  <c r="O6" i="18"/>
  <c r="H2" i="18"/>
  <c r="H33" i="18"/>
  <c r="H11" i="18"/>
  <c r="H12" i="18"/>
  <c r="H24" i="18"/>
  <c r="H22" i="18"/>
  <c r="H10" i="18"/>
  <c r="H35" i="18"/>
  <c r="H32" i="18"/>
  <c r="H5" i="18"/>
  <c r="H29" i="18"/>
  <c r="H13" i="18"/>
  <c r="H26" i="18"/>
  <c r="H23" i="18"/>
  <c r="H7" i="18"/>
  <c r="H18" i="18"/>
  <c r="H30" i="18"/>
  <c r="H31" i="18"/>
  <c r="H16" i="18"/>
  <c r="H3" i="18"/>
  <c r="H36" i="18"/>
  <c r="H21" i="18"/>
  <c r="H25" i="18"/>
  <c r="H34" i="18"/>
  <c r="H27" i="18"/>
  <c r="H37" i="18"/>
  <c r="H17" i="18"/>
  <c r="H28" i="18"/>
  <c r="H9" i="18"/>
  <c r="H8" i="18"/>
  <c r="H4" i="18"/>
  <c r="H14" i="18"/>
  <c r="H6" i="18"/>
  <c r="H15" i="18"/>
  <c r="H20" i="18"/>
  <c r="H19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20" i="18"/>
  <c r="F2" i="18"/>
  <c r="F33" i="18"/>
  <c r="F11" i="18"/>
  <c r="F12" i="18"/>
  <c r="F24" i="18"/>
  <c r="F22" i="18"/>
  <c r="F10" i="18"/>
  <c r="F32" i="18"/>
  <c r="F5" i="18"/>
  <c r="F29" i="18"/>
  <c r="F13" i="18"/>
  <c r="F26" i="18"/>
  <c r="F23" i="18"/>
  <c r="F7" i="18"/>
  <c r="F35" i="18"/>
  <c r="F30" i="18"/>
  <c r="F31" i="18"/>
  <c r="F16" i="18"/>
  <c r="F3" i="18"/>
  <c r="F36" i="18"/>
  <c r="F21" i="18"/>
  <c r="F25" i="18"/>
  <c r="F34" i="18"/>
  <c r="F18" i="18"/>
  <c r="F17" i="18"/>
  <c r="F28" i="18"/>
  <c r="F9" i="18"/>
  <c r="F8" i="18"/>
  <c r="F14" i="18"/>
  <c r="F4" i="18"/>
  <c r="F37" i="18"/>
  <c r="F27" i="18"/>
  <c r="F6" i="18"/>
  <c r="F19" i="18"/>
  <c r="F15" i="18"/>
  <c r="G18" i="18"/>
  <c r="G30" i="18"/>
  <c r="G31" i="18"/>
  <c r="G16" i="18"/>
  <c r="G3" i="18"/>
  <c r="G36" i="18"/>
  <c r="G21" i="18"/>
  <c r="G25" i="18"/>
  <c r="G34" i="18"/>
  <c r="G19" i="18"/>
  <c r="G9" i="18"/>
  <c r="G14" i="18"/>
  <c r="G27" i="18"/>
  <c r="G17" i="18"/>
  <c r="G8" i="18"/>
  <c r="G4" i="18"/>
  <c r="G37" i="18"/>
  <c r="G28" i="18"/>
  <c r="G2" i="18"/>
  <c r="G33" i="18"/>
  <c r="G11" i="18"/>
  <c r="G12" i="18"/>
  <c r="G24" i="18"/>
  <c r="G22" i="18"/>
  <c r="G10" i="18"/>
  <c r="G29" i="18"/>
  <c r="G7" i="18"/>
  <c r="G13" i="18"/>
  <c r="G32" i="18"/>
  <c r="G26" i="18"/>
  <c r="G5" i="18"/>
  <c r="G35" i="18"/>
  <c r="G23" i="18"/>
  <c r="G15" i="18"/>
  <c r="G6" i="18"/>
  <c r="G20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5" i="18"/>
  <c r="N2" i="18"/>
  <c r="N33" i="18"/>
  <c r="N11" i="18"/>
  <c r="N12" i="18"/>
  <c r="N24" i="18"/>
  <c r="N22" i="18"/>
  <c r="N10" i="18"/>
  <c r="N18" i="18"/>
  <c r="N32" i="18"/>
  <c r="N5" i="18"/>
  <c r="N29" i="18"/>
  <c r="N13" i="18"/>
  <c r="N26" i="18"/>
  <c r="N23" i="18"/>
  <c r="N7" i="18"/>
  <c r="N9" i="18"/>
  <c r="N14" i="18"/>
  <c r="N27" i="18"/>
  <c r="N17" i="18"/>
  <c r="N8" i="18"/>
  <c r="N4" i="18"/>
  <c r="N37" i="18"/>
  <c r="N28" i="18"/>
  <c r="N30" i="18"/>
  <c r="N36" i="18"/>
  <c r="N31" i="18"/>
  <c r="N21" i="18"/>
  <c r="N16" i="18"/>
  <c r="N25" i="18"/>
  <c r="N3" i="18"/>
  <c r="N34" i="18"/>
  <c r="N15" i="18"/>
  <c r="N6" i="18"/>
  <c r="N19" i="18"/>
  <c r="N20" i="18"/>
  <c r="Q2" i="18"/>
  <c r="Q33" i="18"/>
  <c r="Q11" i="18"/>
  <c r="Q12" i="18"/>
  <c r="Q24" i="18"/>
  <c r="Q22" i="18"/>
  <c r="Q10" i="18"/>
  <c r="Q18" i="18"/>
  <c r="Q32" i="18"/>
  <c r="Q5" i="18"/>
  <c r="Q29" i="18"/>
  <c r="Q13" i="18"/>
  <c r="Q26" i="18"/>
  <c r="Q23" i="18"/>
  <c r="Q7" i="18"/>
  <c r="Q28" i="18"/>
  <c r="Q9" i="18"/>
  <c r="Q14" i="18"/>
  <c r="Q27" i="18"/>
  <c r="Q17" i="18"/>
  <c r="Q8" i="18"/>
  <c r="Q4" i="18"/>
  <c r="Q37" i="18"/>
  <c r="Q35" i="18"/>
  <c r="Q31" i="18"/>
  <c r="Q21" i="18"/>
  <c r="Q16" i="18"/>
  <c r="Q25" i="18"/>
  <c r="Q3" i="18"/>
  <c r="Q34" i="18"/>
  <c r="Q30" i="18"/>
  <c r="Q36" i="18"/>
  <c r="Q15" i="18"/>
  <c r="Q20" i="18"/>
  <c r="Q6" i="18"/>
  <c r="Q19" i="18"/>
  <c r="M30" i="18"/>
  <c r="M31" i="18"/>
  <c r="M16" i="18"/>
  <c r="M3" i="18"/>
  <c r="M36" i="18"/>
  <c r="M21" i="18"/>
  <c r="M25" i="18"/>
  <c r="M34" i="18"/>
  <c r="M28" i="18"/>
  <c r="M9" i="18"/>
  <c r="M14" i="18"/>
  <c r="M27" i="18"/>
  <c r="M17" i="18"/>
  <c r="M8" i="18"/>
  <c r="M4" i="18"/>
  <c r="M37" i="18"/>
  <c r="M35" i="18"/>
  <c r="M32" i="18"/>
  <c r="M5" i="18"/>
  <c r="M29" i="18"/>
  <c r="M13" i="18"/>
  <c r="M26" i="18"/>
  <c r="M23" i="18"/>
  <c r="M7" i="18"/>
  <c r="M15" i="18"/>
  <c r="M2" i="18"/>
  <c r="M24" i="18"/>
  <c r="M33" i="18"/>
  <c r="M22" i="18"/>
  <c r="M11" i="18"/>
  <c r="M10" i="18"/>
  <c r="M12" i="18"/>
  <c r="M18" i="18"/>
  <c r="M20" i="18"/>
  <c r="M6" i="18"/>
  <c r="M19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3" i="19"/>
  <c r="C7" i="19"/>
  <c r="C5" i="19"/>
  <c r="L43" i="1"/>
  <c r="C4" i="19"/>
  <c r="F40" i="1"/>
  <c r="W31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7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15" i="18"/>
  <c r="R15" i="18" s="1"/>
  <c r="T34" i="18"/>
  <c r="T20" i="18"/>
  <c r="W19" i="18"/>
  <c r="K19" i="18"/>
  <c r="K34" i="18"/>
  <c r="W34" i="18"/>
  <c r="O46" i="13"/>
  <c r="D6" i="13" s="1"/>
  <c r="R46" i="9"/>
  <c r="E7" i="9" s="1"/>
  <c r="J46" i="10"/>
  <c r="E3" i="10" s="1"/>
  <c r="N46" i="12"/>
  <c r="E5" i="12" s="1"/>
  <c r="T19" i="18"/>
  <c r="R19" i="18" s="1"/>
  <c r="E51" i="1"/>
  <c r="W15" i="18"/>
  <c r="K15" i="18"/>
  <c r="E47" i="1"/>
  <c r="K35" i="18"/>
  <c r="W3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20" i="18"/>
  <c r="T6" i="18"/>
  <c r="T35" i="18"/>
  <c r="L47" i="1"/>
  <c r="K6" i="18"/>
  <c r="W6" i="18"/>
  <c r="N46" i="9"/>
  <c r="E5" i="9" s="1"/>
  <c r="T18" i="18"/>
  <c r="R18" i="18" s="1"/>
  <c r="K20" i="18"/>
  <c r="W18" i="18"/>
  <c r="K18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25" i="18"/>
  <c r="R25" i="18" s="1"/>
  <c r="K29" i="18"/>
  <c r="G26" i="1"/>
  <c r="G24" i="1"/>
  <c r="M32" i="1"/>
  <c r="O20" i="1"/>
  <c r="E38" i="1"/>
  <c r="E32" i="1"/>
  <c r="H17" i="1"/>
  <c r="O35" i="1"/>
  <c r="H26" i="1"/>
  <c r="E17" i="1"/>
  <c r="K7" i="18"/>
  <c r="C6" i="19"/>
  <c r="B6" i="17"/>
  <c r="C2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4" i="18"/>
  <c r="T32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8" i="18"/>
  <c r="W21" i="18"/>
  <c r="W16" i="18"/>
  <c r="W11" i="18"/>
  <c r="W36" i="18"/>
  <c r="W17" i="18"/>
  <c r="K5" i="18"/>
  <c r="W13" i="18"/>
  <c r="K25" i="18"/>
  <c r="M33" i="1"/>
  <c r="G36" i="1"/>
  <c r="W9" i="18"/>
  <c r="W12" i="18"/>
  <c r="I34" i="1"/>
  <c r="K3" i="18"/>
  <c r="W22" i="18"/>
  <c r="W27" i="18"/>
  <c r="W32" i="18"/>
  <c r="W30" i="18"/>
  <c r="W26" i="18"/>
  <c r="M19" i="1"/>
  <c r="E31" i="1"/>
  <c r="T30" i="18"/>
  <c r="T29" i="18"/>
  <c r="W24" i="18"/>
  <c r="W14" i="18"/>
  <c r="W25" i="18"/>
  <c r="W2" i="18"/>
  <c r="W37" i="18"/>
  <c r="W7" i="18"/>
  <c r="T7" i="18"/>
  <c r="R7" i="18" s="1"/>
  <c r="W4" i="18"/>
  <c r="W10" i="18"/>
  <c r="G27" i="1"/>
  <c r="K21" i="18"/>
  <c r="W3" i="18"/>
  <c r="L22" i="1"/>
  <c r="T2" i="18"/>
  <c r="R2" i="18" s="1"/>
  <c r="T8" i="18"/>
  <c r="R8" i="18" s="1"/>
  <c r="T16" i="18"/>
  <c r="R16" i="18" s="1"/>
  <c r="T10" i="18"/>
  <c r="R10" i="18" s="1"/>
  <c r="T36" i="18"/>
  <c r="T26" i="18"/>
  <c r="T11" i="18"/>
  <c r="R11" i="18" s="1"/>
  <c r="T37" i="18"/>
  <c r="T17" i="18"/>
  <c r="R17" i="18" s="1"/>
  <c r="T9" i="18"/>
  <c r="R9" i="18" s="1"/>
  <c r="T12" i="18"/>
  <c r="R12" i="18" s="1"/>
  <c r="L40" i="1"/>
  <c r="L25" i="1"/>
  <c r="W29" i="18"/>
  <c r="T27" i="18"/>
  <c r="T21" i="18"/>
  <c r="R21" i="18" s="1"/>
  <c r="L46" i="1"/>
  <c r="T13" i="18"/>
  <c r="R13" i="18" s="1"/>
  <c r="M22" i="1"/>
  <c r="I29" i="1"/>
  <c r="T5" i="18"/>
  <c r="W5" i="18"/>
  <c r="T28" i="18"/>
  <c r="R28" i="18" s="1"/>
  <c r="W28" i="18"/>
  <c r="T22" i="18"/>
  <c r="T3" i="18"/>
  <c r="R3" i="18" s="1"/>
  <c r="L44" i="1"/>
  <c r="T33" i="18"/>
  <c r="T24" i="18"/>
  <c r="R24" i="18" s="1"/>
  <c r="W33" i="18"/>
  <c r="T14" i="18"/>
  <c r="R14" i="18" s="1"/>
  <c r="T31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9" i="18"/>
  <c r="K32" i="18"/>
  <c r="K8" i="18"/>
  <c r="M17" i="1"/>
  <c r="Q17" i="1"/>
  <c r="K17" i="18"/>
  <c r="K2" i="18"/>
  <c r="W23" i="18"/>
  <c r="K33" i="18"/>
  <c r="K4" i="18"/>
  <c r="K23" i="18"/>
  <c r="K10" i="18"/>
  <c r="K30" i="18"/>
  <c r="K37" i="18"/>
  <c r="K11" i="18"/>
  <c r="K24" i="18"/>
  <c r="K13" i="18"/>
  <c r="K12" i="18"/>
  <c r="K22" i="18"/>
  <c r="K16" i="18"/>
  <c r="K36" i="18"/>
  <c r="K28" i="18"/>
  <c r="K31" i="18"/>
  <c r="T23" i="18"/>
  <c r="R23" i="18" s="1"/>
  <c r="K27" i="18"/>
  <c r="K14" i="18"/>
  <c r="K26" i="18"/>
  <c r="M54" i="1" l="1"/>
  <c r="H54" i="1"/>
  <c r="L54" i="1"/>
  <c r="G54" i="1"/>
  <c r="F54" i="1"/>
  <c r="E54" i="1"/>
  <c r="E2" i="19"/>
  <c r="E4" i="19"/>
  <c r="E3" i="19"/>
  <c r="E6" i="19"/>
  <c r="E5" i="19"/>
  <c r="K51" i="1"/>
  <c r="K44" i="1"/>
  <c r="H4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3" i="19"/>
  <c r="C7" i="17"/>
  <c r="D8" i="1"/>
  <c r="D9" i="1"/>
  <c r="D6" i="1"/>
  <c r="F3" i="19"/>
  <c r="G5" i="17"/>
  <c r="F3" i="17"/>
  <c r="K3" i="19"/>
  <c r="I3" i="17"/>
  <c r="D4" i="17"/>
  <c r="E4" i="17"/>
  <c r="F5" i="19"/>
  <c r="D7" i="17"/>
  <c r="D6" i="17"/>
  <c r="E2" i="17"/>
  <c r="F7" i="19"/>
  <c r="I7" i="17"/>
  <c r="K2" i="19"/>
  <c r="L7" i="17"/>
  <c r="N2" i="19"/>
  <c r="F4" i="19"/>
  <c r="E5" i="17"/>
  <c r="L6" i="17"/>
  <c r="N6" i="19"/>
  <c r="D2" i="17"/>
  <c r="H2" i="19"/>
  <c r="G7" i="17"/>
  <c r="I5" i="17"/>
  <c r="K4" i="19"/>
  <c r="K5" i="19"/>
  <c r="I4" i="17"/>
  <c r="L3" i="17"/>
  <c r="N3" i="19"/>
  <c r="K7" i="19"/>
  <c r="I2" i="17"/>
  <c r="D11" i="1"/>
  <c r="G3" i="17"/>
  <c r="H3" i="19"/>
  <c r="I6" i="17"/>
  <c r="K6" i="19"/>
  <c r="N4" i="19"/>
  <c r="L5" i="17"/>
  <c r="N7" i="19"/>
  <c r="L2" i="17"/>
  <c r="D5" i="17"/>
  <c r="G4" i="17"/>
  <c r="H5" i="19"/>
  <c r="D10" i="1"/>
  <c r="H6" i="19"/>
  <c r="G6" i="17"/>
  <c r="E7" i="17"/>
  <c r="F2" i="19"/>
  <c r="G2" i="17"/>
  <c r="H7" i="19"/>
  <c r="F6" i="19"/>
  <c r="E6" i="17"/>
  <c r="N5" i="19"/>
  <c r="L4" i="17"/>
  <c r="D3" i="17"/>
  <c r="M4" i="17"/>
  <c r="O5" i="19"/>
  <c r="M6" i="17"/>
  <c r="O6" i="19"/>
  <c r="O4" i="19"/>
  <c r="M5" i="17"/>
  <c r="M3" i="17"/>
  <c r="O3" i="19"/>
  <c r="M2" i="17"/>
  <c r="O7" i="19"/>
  <c r="M7" i="17"/>
  <c r="O2" i="19"/>
  <c r="P2" i="19"/>
  <c r="N7" i="17"/>
  <c r="P4" i="19"/>
  <c r="N5" i="17"/>
  <c r="P5" i="19"/>
  <c r="N4" i="17"/>
  <c r="N2" i="17"/>
  <c r="P7" i="19"/>
  <c r="N6" i="17"/>
  <c r="P6" i="19"/>
  <c r="P3" i="19"/>
  <c r="N3" i="17"/>
  <c r="M6" i="19"/>
  <c r="K6" i="17"/>
  <c r="M4" i="19"/>
  <c r="K5" i="17"/>
  <c r="M3" i="19"/>
  <c r="K3" i="17"/>
  <c r="M7" i="19"/>
  <c r="K2" i="17"/>
  <c r="M2" i="19"/>
  <c r="K7" i="17"/>
  <c r="M5" i="19"/>
  <c r="K4" i="17"/>
  <c r="J5" i="17"/>
  <c r="L4" i="19"/>
  <c r="J2" i="17"/>
  <c r="L7" i="19"/>
  <c r="J3" i="17"/>
  <c r="L3" i="19"/>
  <c r="L6" i="19"/>
  <c r="J6" i="17"/>
  <c r="J7" i="17"/>
  <c r="L2" i="19"/>
  <c r="J4" i="17"/>
  <c r="L5" i="19"/>
  <c r="G2" i="19"/>
  <c r="F7" i="17"/>
  <c r="G4" i="19"/>
  <c r="F5" i="17"/>
  <c r="F2" i="17"/>
  <c r="G7" i="19"/>
  <c r="F4" i="17"/>
  <c r="G5" i="19"/>
  <c r="G6" i="19"/>
  <c r="F6" i="17"/>
  <c r="C6" i="17"/>
  <c r="C5" i="17"/>
  <c r="D2" i="6"/>
  <c r="D4" i="6"/>
  <c r="D3" i="6"/>
  <c r="U36" i="1" l="1"/>
  <c r="U41" i="1"/>
  <c r="S54" i="1"/>
  <c r="K54" i="1"/>
  <c r="H6" i="17"/>
  <c r="H7" i="17"/>
  <c r="I7" i="19" s="1"/>
  <c r="O7" i="17"/>
  <c r="Q7" i="19" s="1"/>
  <c r="R11" i="1" s="1"/>
  <c r="O6" i="17"/>
  <c r="O2" i="17"/>
  <c r="O4" i="17"/>
  <c r="O3" i="17"/>
  <c r="Q2" i="19" s="1"/>
  <c r="H5" i="17"/>
  <c r="O5" i="17"/>
  <c r="Q3" i="19" s="1"/>
  <c r="F7" i="1"/>
  <c r="D4" i="19"/>
  <c r="J4" i="19" s="1"/>
  <c r="J35" i="18"/>
  <c r="I35" i="18" s="1"/>
  <c r="J50" i="1" s="1"/>
  <c r="U51" i="1"/>
  <c r="J33" i="18"/>
  <c r="I33" i="18" s="1"/>
  <c r="J48" i="1" s="1"/>
  <c r="J10" i="18"/>
  <c r="I10" i="18" s="1"/>
  <c r="J22" i="18"/>
  <c r="I22" i="18" s="1"/>
  <c r="D6" i="19"/>
  <c r="J6" i="19" s="1"/>
  <c r="J25" i="18"/>
  <c r="I25" i="18" s="1"/>
  <c r="J26" i="18"/>
  <c r="I26" i="18" s="1"/>
  <c r="J28" i="18"/>
  <c r="I28" i="18" s="1"/>
  <c r="J20" i="18"/>
  <c r="I20" i="18" s="1"/>
  <c r="D2" i="19"/>
  <c r="T2" i="19" s="1"/>
  <c r="J34" i="18"/>
  <c r="I34" i="18" s="1"/>
  <c r="J49" i="1" s="1"/>
  <c r="U25" i="1"/>
  <c r="U47" i="1"/>
  <c r="J15" i="18"/>
  <c r="I15" i="18" s="1"/>
  <c r="J13" i="18"/>
  <c r="I13" i="18" s="1"/>
  <c r="J14" i="18"/>
  <c r="I14" i="18" s="1"/>
  <c r="J36" i="18"/>
  <c r="I36" i="18" s="1"/>
  <c r="J51" i="1" s="1"/>
  <c r="J17" i="18"/>
  <c r="I17" i="18" s="1"/>
  <c r="J19" i="18"/>
  <c r="I19" i="18" s="1"/>
  <c r="J24" i="18"/>
  <c r="I24" i="18" s="1"/>
  <c r="J29" i="18"/>
  <c r="I29" i="18" s="1"/>
  <c r="J3" i="18"/>
  <c r="I3" i="18" s="1"/>
  <c r="J11" i="18"/>
  <c r="I11" i="18" s="1"/>
  <c r="J2" i="18"/>
  <c r="I2" i="18" s="1"/>
  <c r="J18" i="18"/>
  <c r="I18" i="18" s="1"/>
  <c r="J6" i="18"/>
  <c r="I6" i="18" s="1"/>
  <c r="U26" i="1"/>
  <c r="U46" i="1"/>
  <c r="U44" i="1"/>
  <c r="U37" i="1"/>
  <c r="V37" i="1" s="1"/>
  <c r="U34" i="1"/>
  <c r="U30" i="1"/>
  <c r="U23" i="1"/>
  <c r="U19" i="1"/>
  <c r="U31" i="1"/>
  <c r="U50" i="1"/>
  <c r="U42" i="1"/>
  <c r="U39" i="1"/>
  <c r="J4" i="18"/>
  <c r="I4" i="18" s="1"/>
  <c r="U20" i="1"/>
  <c r="U29" i="1"/>
  <c r="U22" i="1"/>
  <c r="U35" i="1"/>
  <c r="V36" i="1" s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30" i="18"/>
  <c r="I30" i="18" s="1"/>
  <c r="J32" i="18"/>
  <c r="I32" i="18" s="1"/>
  <c r="J47" i="1" s="1"/>
  <c r="J7" i="18"/>
  <c r="I7" i="18" s="1"/>
  <c r="J23" i="18"/>
  <c r="I23" i="18" s="1"/>
  <c r="J16" i="18"/>
  <c r="I16" i="18" s="1"/>
  <c r="J12" i="18"/>
  <c r="I12" i="18" s="1"/>
  <c r="J37" i="18"/>
  <c r="I37" i="18" s="1"/>
  <c r="J52" i="1" s="1"/>
  <c r="J21" i="18"/>
  <c r="I21" i="18" s="1"/>
  <c r="J5" i="18"/>
  <c r="I5" i="18" s="1"/>
  <c r="J9" i="18"/>
  <c r="I9" i="18" s="1"/>
  <c r="J27" i="18"/>
  <c r="I27" i="18" s="1"/>
  <c r="J22" i="1" s="1"/>
  <c r="J31" i="18"/>
  <c r="I31" i="18" s="1"/>
  <c r="J46" i="1" s="1"/>
  <c r="J8" i="18"/>
  <c r="I8" i="18" s="1"/>
  <c r="P11" i="1"/>
  <c r="G11" i="1"/>
  <c r="C3" i="17"/>
  <c r="H3" i="17" s="1"/>
  <c r="D3" i="19"/>
  <c r="C4" i="17"/>
  <c r="H4" i="17" s="1"/>
  <c r="D5" i="19"/>
  <c r="C2" i="17"/>
  <c r="H2" i="17" s="1"/>
  <c r="D7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5" i="19"/>
  <c r="H7" i="1"/>
  <c r="H8" i="1"/>
  <c r="M7" i="1"/>
  <c r="R3" i="19"/>
  <c r="N10" i="1"/>
  <c r="N6" i="1"/>
  <c r="N7" i="1"/>
  <c r="R2" i="19"/>
  <c r="R6" i="19"/>
  <c r="R4" i="19"/>
  <c r="R7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V42" i="1" l="1"/>
  <c r="Q5" i="19"/>
  <c r="R9" i="1" s="1"/>
  <c r="Q6" i="19"/>
  <c r="Q4" i="19"/>
  <c r="J34" i="1"/>
  <c r="J18" i="1"/>
  <c r="J37" i="1"/>
  <c r="R8" i="1"/>
  <c r="J32" i="1"/>
  <c r="J29" i="1"/>
  <c r="J42" i="1"/>
  <c r="R6" i="1"/>
  <c r="J40" i="1"/>
  <c r="J38" i="1"/>
  <c r="J25" i="1"/>
  <c r="J20" i="1"/>
  <c r="J28" i="1"/>
  <c r="J39" i="1"/>
  <c r="J26" i="1"/>
  <c r="J23" i="1"/>
  <c r="J36" i="1"/>
  <c r="J27" i="1"/>
  <c r="J21" i="1"/>
  <c r="J43" i="1"/>
  <c r="J33" i="1"/>
  <c r="J44" i="1"/>
  <c r="J35" i="1"/>
  <c r="J31" i="1"/>
  <c r="J45" i="1"/>
  <c r="J30" i="1"/>
  <c r="J24" i="1"/>
  <c r="J41" i="1"/>
  <c r="J19" i="1"/>
  <c r="R7" i="1"/>
  <c r="I6" i="19"/>
  <c r="I4" i="19"/>
  <c r="P2" i="17"/>
  <c r="S30" i="18"/>
  <c r="R30" i="18" s="1"/>
  <c r="S6" i="18"/>
  <c r="R6" i="18" s="1"/>
  <c r="S4" i="18"/>
  <c r="R4" i="18" s="1"/>
  <c r="S34" i="18"/>
  <c r="R34" i="18" s="1"/>
  <c r="R49" i="1" s="1"/>
  <c r="S20" i="18"/>
  <c r="R20" i="18" s="1"/>
  <c r="S37" i="18"/>
  <c r="R37" i="18" s="1"/>
  <c r="R52" i="1" s="1"/>
  <c r="S27" i="18"/>
  <c r="R27" i="18" s="1"/>
  <c r="S33" i="18"/>
  <c r="R33" i="18" s="1"/>
  <c r="R48" i="1" s="1"/>
  <c r="T4" i="19"/>
  <c r="S5" i="18"/>
  <c r="R5" i="18" s="1"/>
  <c r="S22" i="18"/>
  <c r="R22" i="18" s="1"/>
  <c r="V52" i="1"/>
  <c r="V51" i="1"/>
  <c r="T6" i="19"/>
  <c r="J2" i="19"/>
  <c r="V29" i="1"/>
  <c r="V19" i="18"/>
  <c r="U19" i="18" s="1"/>
  <c r="V35" i="18"/>
  <c r="U35" i="18" s="1"/>
  <c r="T50" i="1" s="1"/>
  <c r="V40" i="1"/>
  <c r="V26" i="1"/>
  <c r="V48" i="1"/>
  <c r="S29" i="18"/>
  <c r="R29" i="18" s="1"/>
  <c r="S26" i="18"/>
  <c r="R26" i="18" s="1"/>
  <c r="R20" i="1" s="1"/>
  <c r="O45" i="17"/>
  <c r="V16" i="18"/>
  <c r="U16" i="18" s="1"/>
  <c r="V47" i="1"/>
  <c r="V21" i="18"/>
  <c r="U21" i="18" s="1"/>
  <c r="V36" i="18"/>
  <c r="U36" i="18" s="1"/>
  <c r="T51" i="1" s="1"/>
  <c r="V11" i="18"/>
  <c r="U11" i="18" s="1"/>
  <c r="V28" i="18"/>
  <c r="U28" i="18" s="1"/>
  <c r="V46" i="1"/>
  <c r="V2" i="18"/>
  <c r="U2" i="18" s="1"/>
  <c r="V18" i="18"/>
  <c r="U18" i="18" s="1"/>
  <c r="V3" i="18"/>
  <c r="U3" i="18" s="1"/>
  <c r="V17" i="18"/>
  <c r="U17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32" i="18"/>
  <c r="U32" i="18" s="1"/>
  <c r="T47" i="1" s="1"/>
  <c r="V10" i="18"/>
  <c r="U10" i="18" s="1"/>
  <c r="V7" i="18"/>
  <c r="U7" i="18" s="1"/>
  <c r="V12" i="18"/>
  <c r="U12" i="18" s="1"/>
  <c r="V9" i="18"/>
  <c r="U9" i="18" s="1"/>
  <c r="V23" i="18"/>
  <c r="U23" i="18" s="1"/>
  <c r="V15" i="18"/>
  <c r="U15" i="18" s="1"/>
  <c r="V25" i="18"/>
  <c r="U25" i="18" s="1"/>
  <c r="V24" i="18"/>
  <c r="U24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2" i="19" s="1"/>
  <c r="M13" i="1"/>
  <c r="H13" i="1"/>
  <c r="N13" i="1"/>
  <c r="E6" i="1"/>
  <c r="K6" i="1" s="1"/>
  <c r="J5" i="19"/>
  <c r="I5" i="19" s="1"/>
  <c r="T5" i="19"/>
  <c r="E7" i="1"/>
  <c r="K7" i="1" s="1"/>
  <c r="T3" i="19"/>
  <c r="E8" i="1"/>
  <c r="K8" i="1" s="1"/>
  <c r="J3" i="19"/>
  <c r="I3" i="19" s="1"/>
  <c r="J7" i="19"/>
  <c r="T7" i="19"/>
  <c r="P9" i="17"/>
  <c r="V29" i="18" s="1"/>
  <c r="U29" i="18" s="1"/>
  <c r="P4" i="17"/>
  <c r="R44" i="1" l="1"/>
  <c r="V8" i="18"/>
  <c r="U8" i="18" s="1"/>
  <c r="R31" i="1"/>
  <c r="R36" i="1"/>
  <c r="R10" i="1"/>
  <c r="V13" i="18"/>
  <c r="U13" i="18" s="1"/>
  <c r="R25" i="1"/>
  <c r="R24" i="1"/>
  <c r="R35" i="1"/>
  <c r="R32" i="1"/>
  <c r="R28" i="1"/>
  <c r="S4" i="19"/>
  <c r="R26" i="1"/>
  <c r="R39" i="1"/>
  <c r="R37" i="1"/>
  <c r="R23" i="1"/>
  <c r="R17" i="1"/>
  <c r="R18" i="1"/>
  <c r="J54" i="1"/>
  <c r="R41" i="1"/>
  <c r="R19" i="1"/>
  <c r="R21" i="1"/>
  <c r="R29" i="1"/>
  <c r="R27" i="1"/>
  <c r="R40" i="1"/>
  <c r="R33" i="1"/>
  <c r="R42" i="1"/>
  <c r="R22" i="1"/>
  <c r="R38" i="1"/>
  <c r="R45" i="1"/>
  <c r="R30" i="1"/>
  <c r="R34" i="1"/>
  <c r="R43" i="1"/>
  <c r="S5" i="19"/>
  <c r="S3" i="19"/>
  <c r="S6" i="19"/>
  <c r="I2" i="19"/>
  <c r="J7" i="1" s="1"/>
  <c r="S7" i="19"/>
  <c r="T11" i="1" s="1"/>
  <c r="V30" i="18"/>
  <c r="U30" i="18" s="1"/>
  <c r="T27" i="1" s="1"/>
  <c r="V34" i="18"/>
  <c r="U34" i="18" s="1"/>
  <c r="T49" i="1" s="1"/>
  <c r="V4" i="18"/>
  <c r="U4" i="18" s="1"/>
  <c r="V37" i="18"/>
  <c r="U37" i="18" s="1"/>
  <c r="T52" i="1" s="1"/>
  <c r="V33" i="18"/>
  <c r="U33" i="18" s="1"/>
  <c r="T48" i="1" s="1"/>
  <c r="V27" i="18"/>
  <c r="U27" i="18" s="1"/>
  <c r="T22" i="1" s="1"/>
  <c r="V22" i="18"/>
  <c r="U22" i="18" s="1"/>
  <c r="V20" i="18"/>
  <c r="U20" i="18" s="1"/>
  <c r="T35" i="1" s="1"/>
  <c r="V5" i="18"/>
  <c r="U5" i="18" s="1"/>
  <c r="T34" i="1" s="1"/>
  <c r="V14" i="18"/>
  <c r="U14" i="18" s="1"/>
  <c r="V31" i="18"/>
  <c r="U31" i="18" s="1"/>
  <c r="T46" i="1" s="1"/>
  <c r="V6" i="18"/>
  <c r="U6" i="18" s="1"/>
  <c r="T18" i="1" s="1"/>
  <c r="U9" i="1"/>
  <c r="V26" i="18"/>
  <c r="U26" i="18" s="1"/>
  <c r="P45" i="17"/>
  <c r="K13" i="1"/>
  <c r="U10" i="1"/>
  <c r="U7" i="1"/>
  <c r="U11" i="1"/>
  <c r="U8" i="1"/>
  <c r="U6" i="1"/>
  <c r="S13" i="1"/>
  <c r="J9" i="1"/>
  <c r="J11" i="1"/>
  <c r="E13" i="1"/>
  <c r="T33" i="1" l="1"/>
  <c r="T32" i="1"/>
  <c r="T36" i="1"/>
  <c r="J8" i="1"/>
  <c r="T45" i="1"/>
  <c r="T21" i="1"/>
  <c r="T40" i="1"/>
  <c r="T23" i="1"/>
  <c r="T44" i="1"/>
  <c r="T24" i="1"/>
  <c r="T8" i="1"/>
  <c r="T25" i="1"/>
  <c r="T39" i="1"/>
  <c r="T41" i="1"/>
  <c r="T31" i="1"/>
  <c r="T9" i="1"/>
  <c r="J10" i="1"/>
  <c r="T28" i="1"/>
  <c r="T26" i="1"/>
  <c r="T37" i="1"/>
  <c r="T7" i="1"/>
  <c r="T10" i="1"/>
  <c r="R54" i="1"/>
  <c r="T43" i="1"/>
  <c r="T29" i="1"/>
  <c r="T38" i="1"/>
  <c r="T42" i="1"/>
  <c r="T30" i="1"/>
  <c r="T20" i="1"/>
  <c r="T19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<sst xmlns="http://schemas.openxmlformats.org/spreadsheetml/2006/main" count="640" uniqueCount="139">
  <si>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</si>
  <si>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</si>
  <si>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</si>
  <si>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</si>
  <si>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</si>
  <si>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</si>
  <si>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</si>
  <si>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</si>
  <si>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</si>
  <si>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</si>
  <si>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</si>
  <si>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</si>
  <si>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</si>
  <si>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</si>
  <si>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</si>
  <si>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</si>
  <si>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</si>
  <si>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</si>
  <si>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</si>
  <si>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</si>
  <si>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</si>
  <si>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</si>
  <si>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</si>
  <si>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</si>
  <si>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</si>
  <si>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</si>
  <si>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</si>
  <si>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</si>
  <si>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</si>
  <si>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</si>
  <si>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</si>
  <si>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</si>
  <si>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</si>
  <si>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</si>
  <si>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</si>
  <si>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</si>
  <si>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</si>
  <si>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</si>
  <si>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</si>
  <si>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</si>
  <si>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</si>
  <si>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</si>
  <si>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</si>
  <si>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</si>
  <si>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</si>
  <si>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</si>
  <si>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</si>
  <si>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</si>
  <si>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</si>
  <si>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6</t>
  </si>
  <si>
    <t>Schütze 11</t>
  </si>
  <si>
    <t>Schütze 12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</si>
  <si>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</si>
  <si>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</si>
  <si>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</si>
  <si>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</si>
  <si>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</si>
  <si>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</si>
  <si>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</si>
  <si>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</si>
  <si>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</si>
  <si>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</si>
  <si>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</si>
  <si>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</si>
  <si>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</si>
  <si>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</si>
  <si>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</si>
  <si>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</si>
  <si>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</si>
  <si>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</si>
  <si>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</si>
  <si>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</si>
  <si>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</si>
  <si>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Verein VI</t>
  </si>
  <si>
    <t>Schütze 10</t>
  </si>
  <si>
    <t>Schütze 23</t>
  </si>
  <si>
    <t>Schütze 24</t>
  </si>
  <si>
    <t>Schütze 31</t>
  </si>
  <si>
    <t>Schütze 32</t>
  </si>
  <si>
    <t>Schütze 33</t>
  </si>
  <si>
    <t>Schütze 34</t>
  </si>
  <si>
    <t>Schütze 35</t>
  </si>
  <si>
    <t>Schütze 36</t>
  </si>
  <si>
    <t>Luftpistole</t>
  </si>
  <si>
    <t>07.09.25</t>
  </si>
  <si>
    <t>21.09.25</t>
  </si>
  <si>
    <t>05.10.25</t>
  </si>
  <si>
    <t>19.10.25</t>
  </si>
  <si>
    <t>02.11.25</t>
  </si>
  <si>
    <t>18.01.26</t>
  </si>
  <si>
    <t>01.02.26</t>
  </si>
  <si>
    <t>15.02.26</t>
  </si>
  <si>
    <t>01.03.26</t>
  </si>
  <si>
    <t>15.03.26</t>
  </si>
  <si>
    <t>Börgerwald</t>
  </si>
  <si>
    <t>Lorup</t>
  </si>
  <si>
    <t>Spahnharrenstätte</t>
  </si>
  <si>
    <t>Breddenberg</t>
  </si>
  <si>
    <t>Börgerwald I</t>
  </si>
  <si>
    <t>Lorup I</t>
  </si>
  <si>
    <t>Börgerwald II</t>
  </si>
  <si>
    <t>Spahnharrenstätte II</t>
  </si>
  <si>
    <t>Breddenberg II</t>
  </si>
  <si>
    <t>Sievers Karl- Heinz</t>
  </si>
  <si>
    <t>Müller Gerd</t>
  </si>
  <si>
    <t>Jansen Rudolf</t>
  </si>
  <si>
    <t>x</t>
  </si>
  <si>
    <t>Antons Reinhard</t>
  </si>
  <si>
    <t>Hanneken Ingo</t>
  </si>
  <si>
    <t>Krull Heinz</t>
  </si>
  <si>
    <t>Haneken Andreas</t>
  </si>
  <si>
    <t>Klues Michael</t>
  </si>
  <si>
    <t>Goldsweer Thomas</t>
  </si>
  <si>
    <t>Papen Gerhard</t>
  </si>
  <si>
    <t>Sebers Bernd</t>
  </si>
  <si>
    <t>Sabel Christel</t>
  </si>
  <si>
    <t>Sievers Ralf</t>
  </si>
  <si>
    <t>Tälker Josef</t>
  </si>
  <si>
    <t>Schrandt Horst</t>
  </si>
  <si>
    <t>Rump Andreas</t>
  </si>
  <si>
    <t>Will Arno</t>
  </si>
  <si>
    <t>Vogel Gerd</t>
  </si>
  <si>
    <t>Engbers Willi</t>
  </si>
  <si>
    <t>Engbers Heinz</t>
  </si>
  <si>
    <t>Gebken Hans</t>
  </si>
  <si>
    <t>Gebken Hans 3</t>
  </si>
  <si>
    <t xml:space="preserve">Esters </t>
  </si>
  <si>
    <t>01738514634</t>
  </si>
  <si>
    <t>Esters</t>
  </si>
  <si>
    <t>Krull</t>
  </si>
  <si>
    <t>015201393958</t>
  </si>
  <si>
    <t>Sievers</t>
  </si>
  <si>
    <t>01728805172</t>
  </si>
  <si>
    <t xml:space="preserve"> </t>
  </si>
  <si>
    <t>Engbers</t>
  </si>
  <si>
    <t xml:space="preserve">      01749514192</t>
  </si>
  <si>
    <t>Heiner Krull</t>
  </si>
  <si>
    <t>05954659</t>
  </si>
  <si>
    <t>H. Krull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</si>
</sst>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0.0"/>
    <numFmt numFmtId="166" formatCode="#,##0.0"/>
    <numFmt numFmtId="167" formatCode="_-* #,##0.00\ _€_-;\-* #,##0.00\ _€_-;_-* \-??\ _€_-;_-@_-"/>
  </numFmts>
  <fonts count="2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  <font>
      <sz val="11"/>
      <color theme="1"/>
      <name val="Calibri"/>
      <family val="2"/>
      <charset val="1"/>
    </font>
    <font>
      <sz val="12"/>
      <color theme="1"/>
      <name val="Calibri"/>
      <family val="2"/>
      <charset val="1"/>
    </font>
    <font>
      <b/>
      <sz val="12"/>
      <color theme="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CC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5" fillId="0" borderId="0" applyFont="0" applyFill="0" applyBorder="0" applyAlignment="0" applyProtection="0"/>
    <xf numFmtId="0" fontId="22" fillId="0" borderId="0"/>
    <xf numFmtId="167" fontId="22" fillId="0" borderId="0" applyBorder="0" applyProtection="0"/>
    <xf numFmtId="164" fontId="15" fillId="0" borderId="0" applyFont="0" applyFill="0" applyBorder="0" applyAlignment="0" applyProtection="0"/>
  </cellStyleXfs>
  <cellXfs count="207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0" fontId="24" fillId="4" borderId="4" xfId="2" applyFont="1" applyFill="1" applyBorder="1" applyAlignment="1" applyProtection="1">
      <alignment horizontal="center" vertical="center"/>
    </xf>
    <xf numFmtId="0" fontId="23" fillId="4" borderId="4" xfId="2" applyFont="1" applyFill="1" applyBorder="1" applyAlignment="1" applyProtection="1">
      <alignment horizontal="left" vertical="center"/>
    </xf>
    <xf numFmtId="165" fontId="23" fillId="4" borderId="4" xfId="2" applyNumberFormat="1" applyFont="1" applyFill="1" applyBorder="1" applyAlignment="1" applyProtection="1">
      <alignment horizontal="center" vertical="center"/>
    </xf>
    <xf numFmtId="166" fontId="23" fillId="4" borderId="5" xfId="2" applyNumberFormat="1" applyFont="1" applyFill="1" applyBorder="1" applyAlignment="1" applyProtection="1">
      <alignment horizontal="center" vertical="center"/>
    </xf>
    <xf numFmtId="166" fontId="23" fillId="4" borderId="4" xfId="2" applyNumberFormat="1" applyFont="1" applyFill="1" applyBorder="1" applyAlignment="1" applyProtection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23" fillId="4" borderId="4" xfId="2" applyFont="1" applyFill="1" applyBorder="1" applyAlignment="1" applyProtection="1">
      <alignment horizontal="left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23" fillId="4" borderId="4" xfId="2" applyNumberFormat="1" applyFont="1" applyFill="1" applyBorder="1" applyAlignment="1" applyProtection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49" fontId="7" fillId="2" borderId="3" xfId="0" applyNumberFormat="1" applyFont="1" applyFill="1" applyBorder="1" applyAlignment="1" applyProtection="1">
      <alignment horizontal="center" vertic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</cellXfs>
  <cellStyles count="5">
    <cellStyle name="Komma" xfId="1" builtinId="3"/>
    <cellStyle name="Komma 2" xfId="3" xr:uid="{00000000-0005-0000-0000-00002F000000}"/>
    <cellStyle name="Komma 3" xfId="4" xr:uid="{00000000-0005-0000-0000-000031000000}"/>
    <cellStyle name="Standard" xfId="0" builtinId="0"/>
    <cellStyle name="Standard 2" xfId="2" xr:uid="{00000000-0005-0000-0000-000030000000}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88900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412750</xdr:colOff>
          <xdr:row>15</xdr:row>
          <xdr:rowOff>107950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53125" defaultRowHeight="15.5" x14ac:dyDescent="0.35"/>
  <cols>
    <col min="1" max="1" width="7.26953125" style="24" customWidth="1"/>
    <col min="2" max="2" width="29.453125" style="20" customWidth="1"/>
    <col min="3" max="3" width="20.81640625" style="20" customWidth="1"/>
    <col min="4" max="9" width="9.81640625" style="22" customWidth="1"/>
    <col min="10" max="10" width="9.81640625" style="23" customWidth="1"/>
    <col min="11" max="11" width="12.7265625" style="22" customWidth="1"/>
    <col min="12" max="18" width="9.81640625" style="22" customWidth="1"/>
    <col min="19" max="19" width="11" style="22" customWidth="1"/>
    <col min="20" max="20" width="9.81640625" style="23" customWidth="1"/>
    <col min="21" max="21" width="12.7265625" style="22" customWidth="1"/>
    <col min="22" max="22" width="9.1796875" style="89" customWidth="1"/>
    <col min="23" max="16384" width="11.453125" style="20"/>
  </cols>
  <sheetData>
    <row r="1" spans="1:22" ht="31.5" customHeight="1" x14ac:dyDescent="0.3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83" t="s">
        <v>65</v>
      </c>
      <c r="L1" s="183"/>
      <c r="M1" s="182" t="s">
        <v>18</v>
      </c>
      <c r="N1" s="182"/>
      <c r="O1" s="182"/>
      <c r="P1" s="181" t="s">
        <v>25</v>
      </c>
      <c r="Q1" s="181"/>
      <c r="R1" s="21"/>
      <c r="S1" s="21"/>
      <c r="T1" s="21"/>
      <c r="U1" s="21"/>
    </row>
    <row r="2" spans="1:22" ht="15.75" customHeight="1" x14ac:dyDescent="0.3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35">
      <c r="A3" s="27"/>
      <c r="C3" s="28" t="s">
        <v>31</v>
      </c>
      <c r="D3" s="116" t="s">
        <v>84</v>
      </c>
      <c r="E3" s="116" t="s">
        <v>85</v>
      </c>
      <c r="F3" s="116" t="s">
        <v>86</v>
      </c>
      <c r="G3" s="116" t="s">
        <v>87</v>
      </c>
      <c r="H3" s="116" t="s">
        <v>88</v>
      </c>
      <c r="I3" s="116"/>
      <c r="J3" s="184" t="s">
        <v>1</v>
      </c>
      <c r="K3" s="184"/>
      <c r="L3" s="116" t="s">
        <v>89</v>
      </c>
      <c r="M3" s="116" t="s">
        <v>90</v>
      </c>
      <c r="N3" s="116" t="s">
        <v>91</v>
      </c>
      <c r="O3" s="116" t="s">
        <v>92</v>
      </c>
      <c r="P3" s="116" t="s">
        <v>93</v>
      </c>
      <c r="Q3" s="116"/>
      <c r="R3" s="174" t="s">
        <v>3</v>
      </c>
      <c r="S3" s="174"/>
      <c r="T3" s="174" t="s">
        <v>5</v>
      </c>
      <c r="U3" s="174"/>
    </row>
    <row r="4" spans="1:22" s="21" customFormat="1" ht="34.5" customHeight="1" x14ac:dyDescent="0.35">
      <c r="A4" s="29" t="s">
        <v>2</v>
      </c>
      <c r="B4" s="172" t="s">
        <v>47</v>
      </c>
      <c r="C4" s="173"/>
      <c r="D4" s="30" t="s">
        <v>94</v>
      </c>
      <c r="E4" s="30" t="s">
        <v>95</v>
      </c>
      <c r="F4" s="30" t="s">
        <v>94</v>
      </c>
      <c r="G4" s="30" t="s">
        <v>96</v>
      </c>
      <c r="H4" s="30" t="s">
        <v>97</v>
      </c>
      <c r="I4" s="30"/>
      <c r="J4" s="29" t="s">
        <v>0</v>
      </c>
      <c r="K4" s="31" t="s">
        <v>4</v>
      </c>
      <c r="L4" s="30" t="str">
        <f t="shared" ref="L4:P4" si="0">D4</f>
        <v>Börgerwald</v>
      </c>
      <c r="M4" s="30" t="str">
        <f t="shared" si="0"/>
        <v>Lorup</v>
      </c>
      <c r="N4" s="30" t="str">
        <f t="shared" si="0"/>
        <v>Börgerwald</v>
      </c>
      <c r="O4" s="30" t="str">
        <f t="shared" si="0"/>
        <v>Spahnharrenstätte</v>
      </c>
      <c r="P4" s="30" t="str">
        <f t="shared" si="0"/>
        <v>Breddenberg</v>
      </c>
      <c r="Q4" s="30"/>
      <c r="R4" s="32" t="s">
        <v>0</v>
      </c>
      <c r="S4" s="29" t="s">
        <v>4</v>
      </c>
      <c r="T4" s="31" t="s">
        <v>0</v>
      </c>
      <c r="U4" s="29" t="s">
        <v>6</v>
      </c>
      <c r="V4" s="179" t="s">
        <v>42</v>
      </c>
    </row>
    <row r="5" spans="1:22" ht="15.75" customHeight="1" x14ac:dyDescent="0.3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79"/>
    </row>
    <row r="6" spans="1:22" ht="20.25" customHeight="1" x14ac:dyDescent="0.35">
      <c r="A6" s="35">
        <v>1</v>
      </c>
      <c r="B6" s="175" t="str">
        <f>'Übersicht Gruppen'!B2</f>
        <v>Lorup I</v>
      </c>
      <c r="C6" s="176"/>
      <c r="D6" s="36">
        <f>'Übersicht Gruppen'!C2</f>
        <v>934.9</v>
      </c>
      <c r="E6" s="36">
        <f>'Übersicht Gruppen'!D2</f>
        <v>932.50000000000011</v>
      </c>
      <c r="F6" s="36">
        <f>'Übersicht Gruppen'!E2</f>
        <v>928.6</v>
      </c>
      <c r="G6" s="36">
        <f>'Übersicht Gruppen'!F2</f>
        <v>929.7</v>
      </c>
      <c r="H6" s="36">
        <f>'Übersicht Gruppen'!G2</f>
        <v>930.90000000000009</v>
      </c>
      <c r="I6" s="36">
        <f>'Übersicht Gruppen'!H2</f>
        <v>0</v>
      </c>
      <c r="J6" s="37">
        <f>'Übersicht Gruppen'!I2</f>
        <v>931.32</v>
      </c>
      <c r="K6" s="38">
        <f t="shared" ref="K6:K11" si="1">SUM(D6:I6)</f>
        <v>4656.6000000000004</v>
      </c>
      <c r="L6" s="36">
        <f>'Übersicht Gruppen'!K2</f>
        <v>931.30000000000007</v>
      </c>
      <c r="M6" s="36">
        <f>'Übersicht Gruppen'!L2</f>
        <v>925.1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928.2</v>
      </c>
      <c r="S6" s="38">
        <f t="shared" ref="S6:S11" si="2">SUM(L6:Q6)</f>
        <v>1856.4</v>
      </c>
      <c r="T6" s="37">
        <f>'Übersicht Gruppen'!S2</f>
        <v>930.42857142857156</v>
      </c>
      <c r="U6" s="38">
        <f>SUM(S6+K6)</f>
        <v>6513</v>
      </c>
      <c r="V6" s="180"/>
    </row>
    <row r="7" spans="1:22" ht="20.25" customHeight="1" x14ac:dyDescent="0.35">
      <c r="A7" s="39">
        <v>2</v>
      </c>
      <c r="B7" s="177" t="str">
        <f>'Übersicht Gruppen'!B3</f>
        <v>Breddenberg II</v>
      </c>
      <c r="C7" s="178"/>
      <c r="D7" s="40">
        <f>'Übersicht Gruppen'!C3</f>
        <v>925.5</v>
      </c>
      <c r="E7" s="40">
        <f>'Übersicht Gruppen'!D3</f>
        <v>928.39999999999986</v>
      </c>
      <c r="F7" s="40">
        <f>'Übersicht Gruppen'!E3</f>
        <v>925.2</v>
      </c>
      <c r="G7" s="40">
        <f>'Übersicht Gruppen'!F3</f>
        <v>925.8</v>
      </c>
      <c r="H7" s="40">
        <f>'Übersicht Gruppen'!G3</f>
        <v>916.7</v>
      </c>
      <c r="I7" s="40">
        <f>'Übersicht Gruppen'!H3</f>
        <v>0</v>
      </c>
      <c r="J7" s="41">
        <f>'Übersicht Gruppen'!I3</f>
        <v>924.31999999999994</v>
      </c>
      <c r="K7" s="42">
        <f t="shared" si="1"/>
        <v>4621.5999999999995</v>
      </c>
      <c r="L7" s="40">
        <f>'Übersicht Gruppen'!K3</f>
        <v>922.9</v>
      </c>
      <c r="M7" s="40">
        <f>'Übersicht Gruppen'!L3</f>
        <v>928.69999999999993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925.8</v>
      </c>
      <c r="S7" s="42">
        <f t="shared" si="2"/>
        <v>1851.6</v>
      </c>
      <c r="T7" s="41">
        <f>'Übersicht Gruppen'!S3</f>
        <v>924.74285714285702</v>
      </c>
      <c r="U7" s="42">
        <f t="shared" ref="U7:U11" si="3">SUM(S7+K7)</f>
        <v>6473.1999999999989</v>
      </c>
      <c r="V7" s="42">
        <f>(U6-U7)*-1</f>
        <v>-39.800000000001091</v>
      </c>
    </row>
    <row r="8" spans="1:22" ht="20.25" customHeight="1" x14ac:dyDescent="0.35">
      <c r="A8" s="43">
        <v>3</v>
      </c>
      <c r="B8" s="175" t="str">
        <f>'Übersicht Gruppen'!B4</f>
        <v>Börgerwald I</v>
      </c>
      <c r="C8" s="176"/>
      <c r="D8" s="36">
        <f>'Übersicht Gruppen'!C4</f>
        <v>928.59999999999991</v>
      </c>
      <c r="E8" s="36">
        <f>'Übersicht Gruppen'!D4</f>
        <v>913</v>
      </c>
      <c r="F8" s="36">
        <f>'Übersicht Gruppen'!E4</f>
        <v>921.69999999999993</v>
      </c>
      <c r="G8" s="36">
        <f>'Übersicht Gruppen'!F4</f>
        <v>925.3</v>
      </c>
      <c r="H8" s="36">
        <f>'Übersicht Gruppen'!G4</f>
        <v>914.49999999999989</v>
      </c>
      <c r="I8" s="36">
        <f>'Übersicht Gruppen'!H4</f>
        <v>0</v>
      </c>
      <c r="J8" s="37">
        <f>'Übersicht Gruppen'!I4</f>
        <v>920.61999999999989</v>
      </c>
      <c r="K8" s="38">
        <f t="shared" si="1"/>
        <v>4603.0999999999995</v>
      </c>
      <c r="L8" s="36">
        <f>'Übersicht Gruppen'!K4</f>
        <v>930.7</v>
      </c>
      <c r="M8" s="36">
        <f>'Übersicht Gruppen'!L4</f>
        <v>915.9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923.3</v>
      </c>
      <c r="S8" s="38">
        <f t="shared" si="2"/>
        <v>1846.6</v>
      </c>
      <c r="T8" s="37">
        <f>'Übersicht Gruppen'!S4</f>
        <v>921.38571428571413</v>
      </c>
      <c r="U8" s="38">
        <f t="shared" si="3"/>
        <v>6449.6999999999989</v>
      </c>
      <c r="V8" s="38">
        <f t="shared" ref="V8:V11" si="4">(U7-U8)*-1</f>
        <v>-23.5</v>
      </c>
    </row>
    <row r="9" spans="1:22" ht="20.25" customHeight="1" x14ac:dyDescent="0.35">
      <c r="A9" s="29">
        <v>4</v>
      </c>
      <c r="B9" s="177" t="str">
        <f>'Übersicht Gruppen'!B5</f>
        <v>Spahnharrenstätte II</v>
      </c>
      <c r="C9" s="178"/>
      <c r="D9" s="40">
        <f>'Übersicht Gruppen'!C5</f>
        <v>921.90000000000009</v>
      </c>
      <c r="E9" s="40">
        <f>'Übersicht Gruppen'!D5</f>
        <v>917.59999999999991</v>
      </c>
      <c r="F9" s="40">
        <f>'Übersicht Gruppen'!E5</f>
        <v>928</v>
      </c>
      <c r="G9" s="40">
        <f>'Übersicht Gruppen'!F5</f>
        <v>914.40000000000009</v>
      </c>
      <c r="H9" s="40">
        <f>'Übersicht Gruppen'!G5</f>
        <v>924</v>
      </c>
      <c r="I9" s="40">
        <f>'Übersicht Gruppen'!H5</f>
        <v>0</v>
      </c>
      <c r="J9" s="41">
        <f>'Übersicht Gruppen'!I5</f>
        <v>921.18</v>
      </c>
      <c r="K9" s="42">
        <f t="shared" si="1"/>
        <v>4605.8999999999996</v>
      </c>
      <c r="L9" s="40">
        <f>'Übersicht Gruppen'!K5</f>
        <v>917.69999999999993</v>
      </c>
      <c r="M9" s="40">
        <f>'Übersicht Gruppen'!L5</f>
        <v>923.09999999999991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920.39999999999986</v>
      </c>
      <c r="S9" s="42">
        <f t="shared" si="2"/>
        <v>1840.7999999999997</v>
      </c>
      <c r="T9" s="41">
        <f>'Übersicht Gruppen'!S5</f>
        <v>920.95714285714268</v>
      </c>
      <c r="U9" s="42">
        <f t="shared" si="3"/>
        <v>6446.6999999999989</v>
      </c>
      <c r="V9" s="42">
        <f t="shared" si="4"/>
        <v>-3</v>
      </c>
    </row>
    <row r="10" spans="1:22" ht="20.25" customHeight="1" x14ac:dyDescent="0.35">
      <c r="A10" s="44">
        <v>5</v>
      </c>
      <c r="B10" s="175" t="str">
        <f>'Übersicht Gruppen'!B6</f>
        <v>Börgerwald II</v>
      </c>
      <c r="C10" s="176"/>
      <c r="D10" s="36">
        <f>'Übersicht Gruppen'!C6</f>
        <v>889.10000000000014</v>
      </c>
      <c r="E10" s="36">
        <f>'Übersicht Gruppen'!D6</f>
        <v>884.8</v>
      </c>
      <c r="F10" s="36">
        <f>'Übersicht Gruppen'!E6</f>
        <v>887.40000000000009</v>
      </c>
      <c r="G10" s="36">
        <f>'Übersicht Gruppen'!F6</f>
        <v>872.59999999999991</v>
      </c>
      <c r="H10" s="36">
        <f>'Übersicht Gruppen'!G6</f>
        <v>876.2</v>
      </c>
      <c r="I10" s="36">
        <f>'Übersicht Gruppen'!H6</f>
        <v>0</v>
      </c>
      <c r="J10" s="37">
        <f>'Übersicht Gruppen'!I6</f>
        <v>882.0200000000001</v>
      </c>
      <c r="K10" s="38">
        <f t="shared" si="1"/>
        <v>4410.1000000000004</v>
      </c>
      <c r="L10" s="36">
        <f>'Übersicht Gruppen'!K6</f>
        <v>869.4</v>
      </c>
      <c r="M10" s="36">
        <f>'Übersicht Gruppen'!L6</f>
        <v>861.6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865.5</v>
      </c>
      <c r="S10" s="38">
        <f t="shared" si="2"/>
        <v>1731</v>
      </c>
      <c r="T10" s="37">
        <f>'Übersicht Gruppen'!S6</f>
        <v>877.30000000000007</v>
      </c>
      <c r="U10" s="38">
        <f t="shared" si="3"/>
        <v>6141.1</v>
      </c>
      <c r="V10" s="38">
        <f t="shared" si="4"/>
        <v>-305.59999999999854</v>
      </c>
    </row>
    <row r="11" spans="1:22" ht="20.25" customHeight="1" x14ac:dyDescent="0.35">
      <c r="A11" s="45">
        <v>6</v>
      </c>
      <c r="B11" s="177" t="str">
        <f>'Übersicht Gruppen'!B7</f>
        <v>Verein VI</v>
      </c>
      <c r="C11" s="178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0</v>
      </c>
      <c r="K11" s="42">
        <f t="shared" si="1"/>
        <v>0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0</v>
      </c>
      <c r="U11" s="42">
        <f t="shared" si="3"/>
        <v>0</v>
      </c>
      <c r="V11" s="42">
        <f t="shared" si="4"/>
        <v>-6141.1</v>
      </c>
    </row>
    <row r="12" spans="1:22" x14ac:dyDescent="0.3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35">
      <c r="A13" s="22"/>
      <c r="B13" s="22"/>
      <c r="C13" s="50" t="s">
        <v>30</v>
      </c>
      <c r="D13" s="36">
        <f>AVERAGE(D6:D11)</f>
        <v>766.66666666666663</v>
      </c>
      <c r="E13" s="36">
        <f t="shared" ref="E13:U13" si="5">AVERAGE(E6:E11)</f>
        <v>762.7166666666667</v>
      </c>
      <c r="F13" s="36">
        <f t="shared" si="5"/>
        <v>765.15</v>
      </c>
      <c r="G13" s="36">
        <f t="shared" si="5"/>
        <v>761.30000000000007</v>
      </c>
      <c r="H13" s="36">
        <f t="shared" si="5"/>
        <v>760.38333333333333</v>
      </c>
      <c r="I13" s="36">
        <f t="shared" si="5"/>
        <v>0</v>
      </c>
      <c r="J13" s="37">
        <f t="shared" si="5"/>
        <v>763.24333333333334</v>
      </c>
      <c r="K13" s="38">
        <f>SUM(K6:K11)/6</f>
        <v>3816.2166666666658</v>
      </c>
      <c r="L13" s="36">
        <f t="shared" si="5"/>
        <v>762</v>
      </c>
      <c r="M13" s="36">
        <f t="shared" si="5"/>
        <v>759.06666666666661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760.5333333333333</v>
      </c>
      <c r="S13" s="36">
        <f t="shared" si="5"/>
        <v>1521.0666666666666</v>
      </c>
      <c r="T13" s="37">
        <f t="shared" si="5"/>
        <v>762.46904761904761</v>
      </c>
      <c r="U13" s="38">
        <f t="shared" si="5"/>
        <v>5337.2833333333328</v>
      </c>
      <c r="V13" s="53"/>
    </row>
    <row r="14" spans="1:22" s="51" customFormat="1" ht="9.75" customHeight="1" x14ac:dyDescent="0.3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35">
      <c r="A15" s="22"/>
      <c r="B15" s="22"/>
      <c r="C15" s="22"/>
      <c r="D15" s="46"/>
      <c r="E15" s="46"/>
      <c r="F15" s="46"/>
      <c r="G15" s="46"/>
      <c r="H15" s="46"/>
      <c r="I15" s="46"/>
      <c r="J15" s="174" t="s">
        <v>1</v>
      </c>
      <c r="K15" s="174"/>
      <c r="L15" s="46"/>
      <c r="M15" s="46"/>
      <c r="N15" s="46"/>
      <c r="O15" s="46"/>
      <c r="P15" s="46"/>
      <c r="Q15" s="46"/>
      <c r="R15" s="174" t="s">
        <v>3</v>
      </c>
      <c r="S15" s="174"/>
      <c r="T15" s="174" t="s">
        <v>5</v>
      </c>
      <c r="U15" s="174"/>
      <c r="V15" s="179" t="s">
        <v>42</v>
      </c>
    </row>
    <row r="16" spans="1:22" ht="15.75" customHeight="1" x14ac:dyDescent="0.3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79"/>
    </row>
    <row r="17" spans="1:22" s="51" customFormat="1" ht="18" customHeight="1" x14ac:dyDescent="0.35">
      <c r="A17" s="50">
        <v>1</v>
      </c>
      <c r="B17" s="54" t="str">
        <f>'Übersicht Schützen'!A2</f>
        <v>Haneken Andreas</v>
      </c>
      <c r="C17" s="91" t="str">
        <f>'Übersicht Schützen'!B2</f>
        <v>Lorup I</v>
      </c>
      <c r="D17" s="55">
        <f>'Übersicht Schützen'!C2</f>
        <v>314.89999999999998</v>
      </c>
      <c r="E17" s="38">
        <f>'Übersicht Schützen'!D2</f>
        <v>316.60000000000002</v>
      </c>
      <c r="F17" s="38">
        <f>'Übersicht Schützen'!E2</f>
        <v>313.3</v>
      </c>
      <c r="G17" s="38">
        <f>'Übersicht Schützen'!F2</f>
        <v>312.2</v>
      </c>
      <c r="H17" s="38">
        <f>'Übersicht Schützen'!G2</f>
        <v>314.60000000000002</v>
      </c>
      <c r="I17" s="38">
        <f>'Übersicht Schützen'!H2</f>
        <v>0</v>
      </c>
      <c r="J17" s="56">
        <f>'Übersicht Schützen'!I2</f>
        <v>314.32</v>
      </c>
      <c r="K17" s="38">
        <f>SUM(D17:I17)</f>
        <v>1571.6</v>
      </c>
      <c r="L17" s="38">
        <f>'Übersicht Schützen'!L2</f>
        <v>311.5</v>
      </c>
      <c r="M17" s="38">
        <f>'Übersicht Schützen'!M2</f>
        <v>311.2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311.35000000000002</v>
      </c>
      <c r="S17" s="38">
        <f>SUM(L17:Q17)</f>
        <v>622.70000000000005</v>
      </c>
      <c r="T17" s="56">
        <f>'Übersicht Schützen'!U2</f>
        <v>313.47142857142853</v>
      </c>
      <c r="U17" s="38">
        <f>SUM(K17+S17)</f>
        <v>2194.3000000000002</v>
      </c>
      <c r="V17" s="180"/>
    </row>
    <row r="18" spans="1:22" s="51" customFormat="1" ht="18" customHeight="1" x14ac:dyDescent="0.35">
      <c r="A18" s="29">
        <v>2</v>
      </c>
      <c r="B18" s="57" t="str">
        <f>'Übersicht Schützen'!A3</f>
        <v>Krull Heinz</v>
      </c>
      <c r="C18" s="92" t="str">
        <f>'Übersicht Schützen'!B3</f>
        <v>Lorup I</v>
      </c>
      <c r="D18" s="58">
        <f>'Übersicht Schützen'!C3</f>
        <v>311</v>
      </c>
      <c r="E18" s="42">
        <f>'Übersicht Schützen'!D3</f>
        <v>308.8</v>
      </c>
      <c r="F18" s="42">
        <f>'Übersicht Schützen'!E3</f>
        <v>312.89999999999998</v>
      </c>
      <c r="G18" s="42">
        <f>'Übersicht Schützen'!F3</f>
        <v>313.3</v>
      </c>
      <c r="H18" s="42">
        <f>'Übersicht Schützen'!G3</f>
        <v>314.8</v>
      </c>
      <c r="I18" s="42">
        <f>'Übersicht Schützen'!H3</f>
        <v>0</v>
      </c>
      <c r="J18" s="59">
        <f>'Übersicht Schützen'!I3</f>
        <v>312.15999999999997</v>
      </c>
      <c r="K18" s="42">
        <f>SUM(D18:I18)</f>
        <v>1560.8</v>
      </c>
      <c r="L18" s="42">
        <f>'Übersicht Schützen'!L3</f>
        <v>311.7</v>
      </c>
      <c r="M18" s="42">
        <f>'Übersicht Schützen'!M3</f>
        <v>311.8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311.75</v>
      </c>
      <c r="S18" s="42">
        <f t="shared" ref="S18:S52" si="6">SUM(L18:Q18)</f>
        <v>623.5</v>
      </c>
      <c r="T18" s="59">
        <f>'Übersicht Schützen'!U3</f>
        <v>312.04285714285714</v>
      </c>
      <c r="U18" s="42">
        <f t="shared" ref="U18:U52" si="7">SUM(K18+S18)</f>
        <v>2184.3000000000002</v>
      </c>
      <c r="V18" s="42">
        <f>(U17-U18)*-1</f>
        <v>-10</v>
      </c>
    </row>
    <row r="19" spans="1:22" s="51" customFormat="1" ht="18" customHeight="1" x14ac:dyDescent="0.35">
      <c r="A19" s="50">
        <v>3</v>
      </c>
      <c r="B19" s="54" t="str">
        <f>'Übersicht Schützen'!A4</f>
        <v>Vogel Gerd</v>
      </c>
      <c r="C19" s="91" t="str">
        <f>'Übersicht Schützen'!B4</f>
        <v>Breddenberg II</v>
      </c>
      <c r="D19" s="55">
        <f>'Übersicht Schützen'!C4</f>
        <v>313.10000000000002</v>
      </c>
      <c r="E19" s="38">
        <f>'Übersicht Schützen'!D4</f>
        <v>309.39999999999998</v>
      </c>
      <c r="F19" s="38">
        <f>'Übersicht Schützen'!E4</f>
        <v>309.3</v>
      </c>
      <c r="G19" s="38">
        <f>'Übersicht Schützen'!F4</f>
        <v>311.39999999999998</v>
      </c>
      <c r="H19" s="38">
        <f>'Übersicht Schützen'!G4</f>
        <v>304.5</v>
      </c>
      <c r="I19" s="38">
        <f>'Übersicht Schützen'!H4</f>
        <v>0</v>
      </c>
      <c r="J19" s="56">
        <f>'Übersicht Schützen'!I4</f>
        <v>309.53999999999996</v>
      </c>
      <c r="K19" s="38">
        <f t="shared" ref="K19:K52" si="8">SUM(D19:I19)</f>
        <v>1547.6999999999998</v>
      </c>
      <c r="L19" s="38">
        <f>'Übersicht Schützen'!L4</f>
        <v>312.2</v>
      </c>
      <c r="M19" s="38">
        <f>'Übersicht Schützen'!M4</f>
        <v>313.7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312.95</v>
      </c>
      <c r="S19" s="38">
        <f t="shared" si="6"/>
        <v>625.9</v>
      </c>
      <c r="T19" s="56">
        <f>'Übersicht Schützen'!U4</f>
        <v>310.51428571428568</v>
      </c>
      <c r="U19" s="38">
        <f t="shared" si="7"/>
        <v>2173.6</v>
      </c>
      <c r="V19" s="38">
        <f t="shared" ref="V19:V46" si="9">(U18-U19)*-1</f>
        <v>-10.700000000000273</v>
      </c>
    </row>
    <row r="20" spans="1:22" s="51" customFormat="1" ht="18" customHeight="1" x14ac:dyDescent="0.35">
      <c r="A20" s="52">
        <v>4</v>
      </c>
      <c r="B20" s="57" t="str">
        <f>'Übersicht Schützen'!A5</f>
        <v>Engbers Willi</v>
      </c>
      <c r="C20" s="92" t="str">
        <f>'Übersicht Schützen'!B5</f>
        <v>Breddenberg II</v>
      </c>
      <c r="D20" s="58">
        <f>'Übersicht Schützen'!C5</f>
        <v>312.7</v>
      </c>
      <c r="E20" s="42">
        <f>'Übersicht Schützen'!D5</f>
        <v>312.7</v>
      </c>
      <c r="F20" s="42">
        <f>'Übersicht Schützen'!E5</f>
        <v>310.8</v>
      </c>
      <c r="G20" s="42">
        <f>'Übersicht Schützen'!F5</f>
        <v>312.2</v>
      </c>
      <c r="H20" s="42">
        <f>'Übersicht Schützen'!G5</f>
        <v>305.7</v>
      </c>
      <c r="I20" s="42">
        <f>'Übersicht Schützen'!H5</f>
        <v>0</v>
      </c>
      <c r="J20" s="59">
        <f>'Übersicht Schützen'!I5</f>
        <v>310.82000000000005</v>
      </c>
      <c r="K20" s="42">
        <f t="shared" si="8"/>
        <v>1554.1000000000001</v>
      </c>
      <c r="L20" s="42">
        <f>'Übersicht Schützen'!L5</f>
        <v>308.10000000000002</v>
      </c>
      <c r="M20" s="42">
        <f>'Übersicht Schützen'!M5</f>
        <v>311.10000000000002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309.60000000000002</v>
      </c>
      <c r="S20" s="42">
        <f t="shared" si="6"/>
        <v>619.20000000000005</v>
      </c>
      <c r="T20" s="59">
        <f>'Übersicht Schützen'!U5</f>
        <v>310.47142857142859</v>
      </c>
      <c r="U20" s="42">
        <f t="shared" si="7"/>
        <v>2173.3000000000002</v>
      </c>
      <c r="V20" s="42">
        <f t="shared" si="9"/>
        <v>-0.29999999999972715</v>
      </c>
    </row>
    <row r="21" spans="1:22" s="51" customFormat="1" ht="18" customHeight="1" x14ac:dyDescent="0.35">
      <c r="A21" s="43">
        <v>5</v>
      </c>
      <c r="B21" s="54" t="str">
        <f>'Übersicht Schützen'!A6</f>
        <v>Sievers Karl- Heinz</v>
      </c>
      <c r="C21" s="91" t="str">
        <f>'Übersicht Schützen'!B6</f>
        <v>Börgerwald I</v>
      </c>
      <c r="D21" s="55">
        <f>'Übersicht Schützen'!C6</f>
        <v>318.39999999999998</v>
      </c>
      <c r="E21" s="38">
        <f>'Übersicht Schützen'!D6</f>
        <v>307.89999999999998</v>
      </c>
      <c r="F21" s="38">
        <f>'Übersicht Schützen'!E6</f>
        <v>313.5</v>
      </c>
      <c r="G21" s="38">
        <f>'Übersicht Schützen'!F6</f>
        <v>312</v>
      </c>
      <c r="H21" s="38">
        <f>'Übersicht Schützen'!G6</f>
        <v>307.2</v>
      </c>
      <c r="I21" s="38">
        <f>'Übersicht Schützen'!H6</f>
        <v>0</v>
      </c>
      <c r="J21" s="56">
        <f>'Übersicht Schützen'!I6</f>
        <v>311.8</v>
      </c>
      <c r="K21" s="38">
        <f t="shared" si="8"/>
        <v>1559</v>
      </c>
      <c r="L21" s="38">
        <f>'Übersicht Schützen'!L6</f>
        <v>309.5</v>
      </c>
      <c r="M21" s="38">
        <f>'Übersicht Schützen'!M6</f>
        <v>304.5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307</v>
      </c>
      <c r="S21" s="38">
        <f t="shared" si="6"/>
        <v>614</v>
      </c>
      <c r="T21" s="56">
        <f>'Übersicht Schützen'!U6</f>
        <v>310.42857142857144</v>
      </c>
      <c r="U21" s="38">
        <f t="shared" si="7"/>
        <v>2173</v>
      </c>
      <c r="V21" s="38">
        <f t="shared" si="9"/>
        <v>-0.3000000000001819</v>
      </c>
    </row>
    <row r="22" spans="1:22" s="51" customFormat="1" ht="18" customHeight="1" x14ac:dyDescent="0.35">
      <c r="A22" s="29">
        <v>6</v>
      </c>
      <c r="B22" s="57" t="str">
        <f>'Übersicht Schützen'!A7</f>
        <v>Will Arno</v>
      </c>
      <c r="C22" s="92" t="str">
        <f>'Übersicht Schützen'!B7</f>
        <v>Spahnharrenstätte II</v>
      </c>
      <c r="D22" s="58">
        <f>'Übersicht Schützen'!C7</f>
        <v>311.39999999999998</v>
      </c>
      <c r="E22" s="42">
        <f>'Übersicht Schützen'!D7</f>
        <v>309.5</v>
      </c>
      <c r="F22" s="42">
        <f>'Übersicht Schützen'!E7</f>
        <v>310.7</v>
      </c>
      <c r="G22" s="42">
        <f>'Übersicht Schützen'!F7</f>
        <v>306.2</v>
      </c>
      <c r="H22" s="42">
        <f>'Übersicht Schützen'!G7</f>
        <v>310.5</v>
      </c>
      <c r="I22" s="42">
        <f>'Übersicht Schützen'!H7</f>
        <v>0</v>
      </c>
      <c r="J22" s="59">
        <f>'Übersicht Schützen'!I7</f>
        <v>309.65999999999997</v>
      </c>
      <c r="K22" s="42">
        <f t="shared" si="8"/>
        <v>1548.3</v>
      </c>
      <c r="L22" s="42">
        <f>'Übersicht Schützen'!L7</f>
        <v>306.89999999999998</v>
      </c>
      <c r="M22" s="42">
        <f>'Übersicht Schützen'!M7</f>
        <v>310.7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308.79999999999995</v>
      </c>
      <c r="S22" s="42">
        <f t="shared" si="6"/>
        <v>617.59999999999991</v>
      </c>
      <c r="T22" s="59">
        <f>'Übersicht Schützen'!U7</f>
        <v>309.41428571428565</v>
      </c>
      <c r="U22" s="42">
        <f t="shared" si="7"/>
        <v>2165.8999999999996</v>
      </c>
      <c r="V22" s="42">
        <f t="shared" si="9"/>
        <v>-7.1000000000003638</v>
      </c>
    </row>
    <row r="23" spans="1:22" s="51" customFormat="1" ht="18" customHeight="1" x14ac:dyDescent="0.35">
      <c r="A23" s="50">
        <v>7</v>
      </c>
      <c r="B23" s="54" t="str">
        <f>'Übersicht Schützen'!A8</f>
        <v>Rump Andreas</v>
      </c>
      <c r="C23" s="91" t="str">
        <f>'Übersicht Schützen'!B8</f>
        <v>Spahnharrenstätte II</v>
      </c>
      <c r="D23" s="55">
        <f>'Übersicht Schützen'!C8</f>
        <v>304.7</v>
      </c>
      <c r="E23" s="38">
        <f>'Übersicht Schützen'!D8</f>
        <v>308.39999999999998</v>
      </c>
      <c r="F23" s="38">
        <f>'Übersicht Schützen'!E8</f>
        <v>309.5</v>
      </c>
      <c r="G23" s="38">
        <f>'Übersicht Schützen'!F8</f>
        <v>306.5</v>
      </c>
      <c r="H23" s="38">
        <f>'Übersicht Schützen'!G8</f>
        <v>308</v>
      </c>
      <c r="I23" s="38">
        <f>'Übersicht Schützen'!H8</f>
        <v>0</v>
      </c>
      <c r="J23" s="56">
        <f>'Übersicht Schützen'!I8</f>
        <v>307.41999999999996</v>
      </c>
      <c r="K23" s="38">
        <f t="shared" si="8"/>
        <v>1537.1</v>
      </c>
      <c r="L23" s="38">
        <f>'Übersicht Schützen'!L8</f>
        <v>310.2</v>
      </c>
      <c r="M23" s="38">
        <f>'Übersicht Schützen'!M8</f>
        <v>312.89999999999998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311.54999999999995</v>
      </c>
      <c r="S23" s="38">
        <f t="shared" si="6"/>
        <v>623.09999999999991</v>
      </c>
      <c r="T23" s="56">
        <f>'Übersicht Schützen'!U8</f>
        <v>308.59999999999997</v>
      </c>
      <c r="U23" s="38">
        <f t="shared" si="7"/>
        <v>2160.1999999999998</v>
      </c>
      <c r="V23" s="38">
        <f t="shared" si="9"/>
        <v>-5.6999999999998181</v>
      </c>
    </row>
    <row r="24" spans="1:22" s="51" customFormat="1" ht="18" customHeight="1" x14ac:dyDescent="0.35">
      <c r="A24" s="29">
        <v>8</v>
      </c>
      <c r="B24" s="57" t="str">
        <f>'Übersicht Schützen'!A9</f>
        <v>Müller Gerd</v>
      </c>
      <c r="C24" s="92" t="str">
        <f>'Übersicht Schützen'!B9</f>
        <v>Börgerwald I</v>
      </c>
      <c r="D24" s="58">
        <f>'Übersicht Schützen'!C9</f>
        <v>309.2</v>
      </c>
      <c r="E24" s="42">
        <f>'Übersicht Schützen'!D9</f>
        <v>302.10000000000002</v>
      </c>
      <c r="F24" s="42">
        <f>'Übersicht Schützen'!E9</f>
        <v>302.89999999999998</v>
      </c>
      <c r="G24" s="42">
        <f>'Übersicht Schützen'!F9</f>
        <v>307.39999999999998</v>
      </c>
      <c r="H24" s="42">
        <f>'Übersicht Schützen'!G9</f>
        <v>300.39999999999998</v>
      </c>
      <c r="I24" s="42">
        <f>'Übersicht Schützen'!H9</f>
        <v>0</v>
      </c>
      <c r="J24" s="59">
        <f>'Übersicht Schützen'!I9</f>
        <v>304.39999999999998</v>
      </c>
      <c r="K24" s="42">
        <f t="shared" si="8"/>
        <v>1522</v>
      </c>
      <c r="L24" s="42">
        <f>'Übersicht Schützen'!L9</f>
        <v>311.10000000000002</v>
      </c>
      <c r="M24" s="42">
        <f>'Übersicht Schützen'!M9</f>
        <v>308.89999999999998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310</v>
      </c>
      <c r="S24" s="42">
        <f t="shared" si="6"/>
        <v>620</v>
      </c>
      <c r="T24" s="59">
        <f>'Übersicht Schützen'!U9</f>
        <v>306</v>
      </c>
      <c r="U24" s="42">
        <f t="shared" si="7"/>
        <v>2142</v>
      </c>
      <c r="V24" s="42">
        <f t="shared" si="9"/>
        <v>-18.199999999999818</v>
      </c>
    </row>
    <row r="25" spans="1:22" s="51" customFormat="1" ht="18" customHeight="1" x14ac:dyDescent="0.35">
      <c r="A25" s="43">
        <v>9</v>
      </c>
      <c r="B25" s="54" t="str">
        <f>'Übersicht Schützen'!A10</f>
        <v>Klues Michael</v>
      </c>
      <c r="C25" s="91" t="str">
        <f>'Übersicht Schützen'!B10</f>
        <v>Lorup I</v>
      </c>
      <c r="D25" s="55">
        <f>'Übersicht Schützen'!C10</f>
        <v>309</v>
      </c>
      <c r="E25" s="38">
        <f>'Übersicht Schützen'!D10</f>
        <v>307.10000000000002</v>
      </c>
      <c r="F25" s="38">
        <f>'Übersicht Schützen'!E10</f>
        <v>302.39999999999998</v>
      </c>
      <c r="G25" s="38">
        <f>'Übersicht Schützen'!F10</f>
        <v>304.2</v>
      </c>
      <c r="H25" s="38">
        <f>'Übersicht Schützen'!G10</f>
        <v>301.5</v>
      </c>
      <c r="I25" s="38">
        <f>'Übersicht Schützen'!H10</f>
        <v>0</v>
      </c>
      <c r="J25" s="56">
        <f>'Übersicht Schützen'!I10</f>
        <v>304.84000000000003</v>
      </c>
      <c r="K25" s="38">
        <f t="shared" si="8"/>
        <v>1524.2</v>
      </c>
      <c r="L25" s="38">
        <f>'Übersicht Schützen'!L10</f>
        <v>308.10000000000002</v>
      </c>
      <c r="M25" s="38">
        <f>'Übersicht Schützen'!M10</f>
        <v>302.10000000000002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305.10000000000002</v>
      </c>
      <c r="S25" s="38">
        <f t="shared" si="6"/>
        <v>610.20000000000005</v>
      </c>
      <c r="T25" s="56">
        <f>'Übersicht Schützen'!U10</f>
        <v>304.91428571428571</v>
      </c>
      <c r="U25" s="38">
        <f t="shared" si="7"/>
        <v>2134.4</v>
      </c>
      <c r="V25" s="38">
        <f t="shared" si="9"/>
        <v>-7.5999999999999091</v>
      </c>
    </row>
    <row r="26" spans="1:22" s="51" customFormat="1" ht="18" customHeight="1" x14ac:dyDescent="0.35">
      <c r="A26" s="52">
        <v>10</v>
      </c>
      <c r="B26" s="57" t="str">
        <f>'Übersicht Schützen'!A11</f>
        <v>Engbers Heinz</v>
      </c>
      <c r="C26" s="92" t="str">
        <f>'Übersicht Schützen'!B11</f>
        <v>Breddenberg II</v>
      </c>
      <c r="D26" s="58">
        <f>'Übersicht Schützen'!C11</f>
        <v>299.5</v>
      </c>
      <c r="E26" s="42">
        <f>'Übersicht Schützen'!D11</f>
        <v>306.3</v>
      </c>
      <c r="F26" s="42">
        <f>'Übersicht Schützen'!E11</f>
        <v>305.10000000000002</v>
      </c>
      <c r="G26" s="42">
        <f>'Übersicht Schützen'!F11</f>
        <v>302.2</v>
      </c>
      <c r="H26" s="42">
        <f>'Übersicht Schützen'!G11</f>
        <v>306.5</v>
      </c>
      <c r="I26" s="42">
        <f>'Übersicht Schützen'!H11</f>
        <v>0</v>
      </c>
      <c r="J26" s="59">
        <f>'Übersicht Schützen'!I11</f>
        <v>303.91999999999996</v>
      </c>
      <c r="K26" s="42">
        <f t="shared" si="8"/>
        <v>1519.6</v>
      </c>
      <c r="L26" s="42">
        <f>'Übersicht Schützen'!L11</f>
        <v>302.60000000000002</v>
      </c>
      <c r="M26" s="42">
        <f>'Übersicht Schützen'!M11</f>
        <v>303.89999999999998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303.25</v>
      </c>
      <c r="S26" s="42">
        <f t="shared" si="6"/>
        <v>606.5</v>
      </c>
      <c r="T26" s="59">
        <f>'Übersicht Schützen'!U11</f>
        <v>303.7285714285714</v>
      </c>
      <c r="U26" s="42">
        <f t="shared" si="7"/>
        <v>2126.1</v>
      </c>
      <c r="V26" s="42">
        <f t="shared" si="9"/>
        <v>-8.3000000000001819</v>
      </c>
    </row>
    <row r="27" spans="1:22" s="51" customFormat="1" ht="18" customHeight="1" x14ac:dyDescent="0.35">
      <c r="A27" s="50">
        <v>11</v>
      </c>
      <c r="B27" s="54" t="str">
        <f>'Übersicht Schützen'!A12</f>
        <v>Schrandt Horst</v>
      </c>
      <c r="C27" s="91" t="str">
        <f>'Übersicht Schützen'!B12</f>
        <v>Spahnharrenstätte II</v>
      </c>
      <c r="D27" s="55">
        <f>'Übersicht Schützen'!C12</f>
        <v>305.8</v>
      </c>
      <c r="E27" s="38">
        <f>'Übersicht Schützen'!D12</f>
        <v>299.7</v>
      </c>
      <c r="F27" s="38">
        <f>'Übersicht Schützen'!E12</f>
        <v>307.8</v>
      </c>
      <c r="G27" s="38">
        <f>'Übersicht Schützen'!F12</f>
        <v>301.7</v>
      </c>
      <c r="H27" s="38">
        <f>'Übersicht Schützen'!G12</f>
        <v>305.5</v>
      </c>
      <c r="I27" s="38">
        <f>'Übersicht Schützen'!H12</f>
        <v>0</v>
      </c>
      <c r="J27" s="56">
        <f>'Übersicht Schützen'!I12</f>
        <v>304.10000000000002</v>
      </c>
      <c r="K27" s="38">
        <f t="shared" si="8"/>
        <v>1520.5</v>
      </c>
      <c r="L27" s="38">
        <f>'Übersicht Schützen'!L12</f>
        <v>300.60000000000002</v>
      </c>
      <c r="M27" s="38">
        <f>'Übersicht Schützen'!M12</f>
        <v>299.5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300.05</v>
      </c>
      <c r="S27" s="38">
        <f t="shared" si="6"/>
        <v>600.1</v>
      </c>
      <c r="T27" s="56">
        <f>'Übersicht Schützen'!U12</f>
        <v>302.94285714285712</v>
      </c>
      <c r="U27" s="38">
        <f t="shared" si="7"/>
        <v>2120.6</v>
      </c>
      <c r="V27" s="38">
        <f t="shared" si="9"/>
        <v>-5.5</v>
      </c>
    </row>
    <row r="28" spans="1:22" s="51" customFormat="1" ht="18" customHeight="1" x14ac:dyDescent="0.35">
      <c r="A28" s="29">
        <v>12</v>
      </c>
      <c r="B28" s="57" t="str">
        <f>'Übersicht Schützen'!A13</f>
        <v>Hanneken Ingo</v>
      </c>
      <c r="C28" s="92" t="str">
        <f>'Übersicht Schützen'!B13</f>
        <v>Börgerwald I</v>
      </c>
      <c r="D28" s="58">
        <f>'Übersicht Schützen'!C13</f>
        <v>301</v>
      </c>
      <c r="E28" s="42">
        <f>'Übersicht Schützen'!D13</f>
        <v>289.39999999999998</v>
      </c>
      <c r="F28" s="42">
        <f>'Übersicht Schützen'!E13</f>
        <v>305.3</v>
      </c>
      <c r="G28" s="42">
        <f>'Übersicht Schützen'!F13</f>
        <v>302.2</v>
      </c>
      <c r="H28" s="42">
        <f>'Übersicht Schützen'!G13</f>
        <v>306.89999999999998</v>
      </c>
      <c r="I28" s="42">
        <f>'Übersicht Schützen'!H13</f>
        <v>0</v>
      </c>
      <c r="J28" s="59">
        <f>'Übersicht Schützen'!I13</f>
        <v>300.96000000000004</v>
      </c>
      <c r="K28" s="42">
        <f t="shared" si="8"/>
        <v>1504.8000000000002</v>
      </c>
      <c r="L28" s="42">
        <f>'Übersicht Schützen'!L13</f>
        <v>310.10000000000002</v>
      </c>
      <c r="M28" s="42">
        <f>'Übersicht Schützen'!M13</f>
        <v>302.5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306.3</v>
      </c>
      <c r="S28" s="42">
        <f t="shared" si="6"/>
        <v>612.6</v>
      </c>
      <c r="T28" s="59">
        <f>'Übersicht Schützen'!U13</f>
        <v>302.48571428571432</v>
      </c>
      <c r="U28" s="42">
        <f t="shared" si="7"/>
        <v>2117.4</v>
      </c>
      <c r="V28" s="42">
        <f t="shared" si="9"/>
        <v>-3.1999999999998181</v>
      </c>
    </row>
    <row r="29" spans="1:22" s="51" customFormat="1" ht="18" customHeight="1" x14ac:dyDescent="0.35">
      <c r="A29" s="50">
        <v>13</v>
      </c>
      <c r="B29" s="54" t="str">
        <f>'Übersicht Schützen'!A14</f>
        <v>Goldsweer Thomas</v>
      </c>
      <c r="C29" s="91" t="str">
        <f>'Übersicht Schützen'!B14</f>
        <v>Börgerwald II</v>
      </c>
      <c r="D29" s="55">
        <f>'Übersicht Schützen'!C14</f>
        <v>304.3</v>
      </c>
      <c r="E29" s="38">
        <f>'Übersicht Schützen'!D14</f>
        <v>298.7</v>
      </c>
      <c r="F29" s="38">
        <f>'Übersicht Schützen'!E14</f>
        <v>294.8</v>
      </c>
      <c r="G29" s="38">
        <f>'Übersicht Schützen'!F14</f>
        <v>296.2</v>
      </c>
      <c r="H29" s="38">
        <f>'Übersicht Schützen'!G14</f>
        <v>303.8</v>
      </c>
      <c r="I29" s="38">
        <f>'Übersicht Schützen'!H14</f>
        <v>0</v>
      </c>
      <c r="J29" s="56">
        <f>'Übersicht Schützen'!I14</f>
        <v>299.56</v>
      </c>
      <c r="K29" s="38">
        <f t="shared" si="8"/>
        <v>1497.8</v>
      </c>
      <c r="L29" s="38">
        <f>'Übersicht Schützen'!L14</f>
        <v>309.7</v>
      </c>
      <c r="M29" s="38">
        <f>'Übersicht Schützen'!M14</f>
        <v>304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306.85000000000002</v>
      </c>
      <c r="S29" s="38">
        <f t="shared" si="6"/>
        <v>613.70000000000005</v>
      </c>
      <c r="T29" s="56">
        <f>'Übersicht Schützen'!U14</f>
        <v>301.64285714285717</v>
      </c>
      <c r="U29" s="38">
        <f t="shared" si="7"/>
        <v>2111.5</v>
      </c>
      <c r="V29" s="38">
        <f t="shared" si="9"/>
        <v>-5.9000000000000909</v>
      </c>
    </row>
    <row r="30" spans="1:22" s="51" customFormat="1" ht="18" customHeight="1" x14ac:dyDescent="0.35">
      <c r="A30" s="52">
        <v>14</v>
      </c>
      <c r="B30" s="57" t="str">
        <f>'Übersicht Schützen'!A15</f>
        <v>Antons Reinhard</v>
      </c>
      <c r="C30" s="92" t="str">
        <f>'Übersicht Schützen'!B15</f>
        <v>Börgerwald I</v>
      </c>
      <c r="D30" s="58">
        <f>'Übersicht Schützen'!C15</f>
        <v>296.8</v>
      </c>
      <c r="E30" s="42">
        <f>'Übersicht Schützen'!D15</f>
        <v>303</v>
      </c>
      <c r="F30" s="42">
        <f>'Übersicht Schützen'!E15</f>
        <v>300.60000000000002</v>
      </c>
      <c r="G30" s="42">
        <f>'Übersicht Schützen'!F15</f>
        <v>305.89999999999998</v>
      </c>
      <c r="H30" s="42">
        <f>'Übersicht Schützen'!G15</f>
        <v>292.3</v>
      </c>
      <c r="I30" s="42">
        <f>'Übersicht Schützen'!H15</f>
        <v>0</v>
      </c>
      <c r="J30" s="59">
        <f>'Übersicht Schützen'!I15</f>
        <v>299.71999999999997</v>
      </c>
      <c r="K30" s="42">
        <f t="shared" si="8"/>
        <v>1498.6</v>
      </c>
      <c r="L30" s="42">
        <f>'Übersicht Schützen'!L15</f>
        <v>301.8</v>
      </c>
      <c r="M30" s="42">
        <f>'Übersicht Schützen'!M15</f>
        <v>300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300.89999999999998</v>
      </c>
      <c r="S30" s="42">
        <f t="shared" si="6"/>
        <v>601.79999999999995</v>
      </c>
      <c r="T30" s="59">
        <f>'Übersicht Schützen'!U15</f>
        <v>300.05714285714282</v>
      </c>
      <c r="U30" s="42">
        <f t="shared" si="7"/>
        <v>2100.3999999999996</v>
      </c>
      <c r="V30" s="42">
        <f t="shared" si="9"/>
        <v>-11.100000000000364</v>
      </c>
    </row>
    <row r="31" spans="1:22" s="51" customFormat="1" ht="18" customHeight="1" x14ac:dyDescent="0.35">
      <c r="A31" s="43">
        <v>15</v>
      </c>
      <c r="B31" s="54" t="str">
        <f>'Übersicht Schützen'!A16</f>
        <v>Papen Gerhard</v>
      </c>
      <c r="C31" s="91" t="str">
        <f>'Übersicht Schützen'!B16</f>
        <v>Börgerwald II</v>
      </c>
      <c r="D31" s="55">
        <f>'Übersicht Schützen'!C16</f>
        <v>299.10000000000002</v>
      </c>
      <c r="E31" s="38">
        <f>'Übersicht Schützen'!D16</f>
        <v>301.7</v>
      </c>
      <c r="F31" s="38">
        <f>'Übersicht Schützen'!E16</f>
        <v>305.60000000000002</v>
      </c>
      <c r="G31" s="38">
        <f>'Übersicht Schützen'!F16</f>
        <v>296.7</v>
      </c>
      <c r="H31" s="38">
        <f>'Übersicht Schützen'!G16</f>
        <v>292.7</v>
      </c>
      <c r="I31" s="38">
        <f>'Übersicht Schützen'!H16</f>
        <v>0</v>
      </c>
      <c r="J31" s="56">
        <f>'Übersicht Schützen'!I16</f>
        <v>299.15999999999997</v>
      </c>
      <c r="K31" s="38">
        <f t="shared" si="8"/>
        <v>1495.8</v>
      </c>
      <c r="L31" s="38">
        <f>'Übersicht Schützen'!L16</f>
        <v>298.60000000000002</v>
      </c>
      <c r="M31" s="38">
        <f>'Übersicht Schützen'!M16</f>
        <v>295.10000000000002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296.85000000000002</v>
      </c>
      <c r="S31" s="38">
        <f t="shared" si="6"/>
        <v>593.70000000000005</v>
      </c>
      <c r="T31" s="56">
        <f>'Übersicht Schützen'!U16</f>
        <v>298.5</v>
      </c>
      <c r="U31" s="38">
        <f t="shared" si="7"/>
        <v>2089.5</v>
      </c>
      <c r="V31" s="38">
        <f t="shared" si="9"/>
        <v>-10.899999999999636</v>
      </c>
    </row>
    <row r="32" spans="1:22" s="51" customFormat="1" ht="18" customHeight="1" x14ac:dyDescent="0.35">
      <c r="A32" s="29">
        <v>16</v>
      </c>
      <c r="B32" s="57" t="str">
        <f>'Übersicht Schützen'!A17</f>
        <v>Tälker Josef</v>
      </c>
      <c r="C32" s="92" t="str">
        <f>'Übersicht Schützen'!B17</f>
        <v>Spahnharrenstätte II</v>
      </c>
      <c r="D32" s="58">
        <f>'Übersicht Schützen'!C17</f>
        <v>301.10000000000002</v>
      </c>
      <c r="E32" s="42">
        <f>'Übersicht Schützen'!D17</f>
        <v>294.3</v>
      </c>
      <c r="F32" s="42">
        <f>'Übersicht Schützen'!E17</f>
        <v>296.7</v>
      </c>
      <c r="G32" s="42">
        <f>'Übersicht Schützen'!F17</f>
        <v>292.3</v>
      </c>
      <c r="H32" s="42">
        <f>'Übersicht Schützen'!G17</f>
        <v>291.5</v>
      </c>
      <c r="I32" s="42">
        <f>'Übersicht Schützen'!H17</f>
        <v>0</v>
      </c>
      <c r="J32" s="59">
        <f>'Übersicht Schützen'!I17</f>
        <v>295.18</v>
      </c>
      <c r="K32" s="42">
        <f t="shared" si="8"/>
        <v>1475.9</v>
      </c>
      <c r="L32" s="42">
        <f>'Übersicht Schützen'!L17</f>
        <v>276.10000000000002</v>
      </c>
      <c r="M32" s="42">
        <f>'Übersicht Schützen'!M17</f>
        <v>268.10000000000002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272.10000000000002</v>
      </c>
      <c r="S32" s="42">
        <f t="shared" si="6"/>
        <v>544.20000000000005</v>
      </c>
      <c r="T32" s="59">
        <f>'Übersicht Schützen'!U17</f>
        <v>288.58571428571429</v>
      </c>
      <c r="U32" s="42">
        <f t="shared" si="7"/>
        <v>2020.1000000000001</v>
      </c>
      <c r="V32" s="42">
        <f t="shared" si="9"/>
        <v>-69.399999999999864</v>
      </c>
    </row>
    <row r="33" spans="1:44" s="51" customFormat="1" ht="18" customHeight="1" x14ac:dyDescent="0.35">
      <c r="A33" s="50">
        <v>17</v>
      </c>
      <c r="B33" s="54" t="str">
        <f>'Übersicht Schützen'!A18</f>
        <v>Sabel Christel</v>
      </c>
      <c r="C33" s="91" t="str">
        <f>'Übersicht Schützen'!B18</f>
        <v>Börgerwald II</v>
      </c>
      <c r="D33" s="55">
        <f>'Übersicht Schützen'!C18</f>
        <v>257.5</v>
      </c>
      <c r="E33" s="38">
        <f>'Übersicht Schützen'!D18</f>
        <v>274.3</v>
      </c>
      <c r="F33" s="38">
        <f>'Übersicht Schützen'!E18</f>
        <v>277.3</v>
      </c>
      <c r="G33" s="38">
        <f>'Übersicht Schützen'!F18</f>
        <v>279.7</v>
      </c>
      <c r="H33" s="38">
        <f>'Übersicht Schützen'!G18</f>
        <v>279.7</v>
      </c>
      <c r="I33" s="38">
        <f>'Übersicht Schützen'!H18</f>
        <v>0</v>
      </c>
      <c r="J33" s="56">
        <f>'Übersicht Schützen'!I18</f>
        <v>273.7</v>
      </c>
      <c r="K33" s="38">
        <f t="shared" si="8"/>
        <v>1368.5</v>
      </c>
      <c r="L33" s="38">
        <f>'Übersicht Schützen'!L18</f>
        <v>261.10000000000002</v>
      </c>
      <c r="M33" s="38">
        <f>'Übersicht Schützen'!M18</f>
        <v>262.5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261.8</v>
      </c>
      <c r="S33" s="38">
        <f t="shared" si="6"/>
        <v>523.6</v>
      </c>
      <c r="T33" s="56">
        <f>'Übersicht Schützen'!U18</f>
        <v>270.3</v>
      </c>
      <c r="U33" s="38">
        <f t="shared" si="7"/>
        <v>1892.1</v>
      </c>
      <c r="V33" s="38">
        <f t="shared" si="9"/>
        <v>-128.00000000000023</v>
      </c>
    </row>
    <row r="34" spans="1:44" s="51" customFormat="1" ht="18" customHeight="1" x14ac:dyDescent="0.35">
      <c r="A34" s="29">
        <v>18</v>
      </c>
      <c r="B34" s="57" t="str">
        <f>'Übersicht Schützen'!A19</f>
        <v>Gebken Hans</v>
      </c>
      <c r="C34" s="92" t="str">
        <f>'Übersicht Schützen'!B19</f>
        <v>Breddenberg II</v>
      </c>
      <c r="D34" s="58">
        <f>'Übersicht Schützen'!C19</f>
        <v>282.3</v>
      </c>
      <c r="E34" s="42">
        <f>'Übersicht Schützen'!D19</f>
        <v>287.7</v>
      </c>
      <c r="F34" s="42">
        <f>'Übersicht Schützen'!E19</f>
        <v>0</v>
      </c>
      <c r="G34" s="42">
        <f>'Übersicht Schützen'!F19</f>
        <v>288.89999999999998</v>
      </c>
      <c r="H34" s="42">
        <f>'Übersicht Schützen'!G19</f>
        <v>0</v>
      </c>
      <c r="I34" s="42">
        <f>'Übersicht Schützen'!H19</f>
        <v>0</v>
      </c>
      <c r="J34" s="59">
        <f>'Übersicht Schützen'!I19</f>
        <v>286.3</v>
      </c>
      <c r="K34" s="42">
        <f t="shared" si="8"/>
        <v>858.9</v>
      </c>
      <c r="L34" s="42">
        <f>'Übersicht Schützen'!L19</f>
        <v>290.10000000000002</v>
      </c>
      <c r="M34" s="42">
        <f>'Übersicht Schützen'!M19</f>
        <v>293.10000000000002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291.60000000000002</v>
      </c>
      <c r="S34" s="42">
        <f t="shared" si="6"/>
        <v>583.20000000000005</v>
      </c>
      <c r="T34" s="59">
        <f>'Übersicht Schützen'!U19</f>
        <v>288.41999999999996</v>
      </c>
      <c r="U34" s="42">
        <f t="shared" si="7"/>
        <v>1442.1</v>
      </c>
      <c r="V34" s="42">
        <f t="shared" si="9"/>
        <v>-450</v>
      </c>
      <c r="AB34" s="60"/>
      <c r="AO34" s="61"/>
      <c r="AP34" s="61"/>
      <c r="AQ34" s="61"/>
      <c r="AR34" s="61"/>
    </row>
    <row r="35" spans="1:44" s="51" customFormat="1" ht="18" customHeight="1" x14ac:dyDescent="0.35">
      <c r="A35" s="43">
        <v>19</v>
      </c>
      <c r="B35" s="54" t="str">
        <f>'Übersicht Schützen'!A20</f>
        <v>Sebers Bernd</v>
      </c>
      <c r="C35" s="91" t="str">
        <f>'Übersicht Schützen'!B20</f>
        <v>Börgerwald II</v>
      </c>
      <c r="D35" s="55">
        <f>'Übersicht Schützen'!C20</f>
        <v>285.7</v>
      </c>
      <c r="E35" s="38">
        <f>'Übersicht Schützen'!D20</f>
        <v>284.39999999999998</v>
      </c>
      <c r="F35" s="38">
        <f>'Übersicht Schützen'!E20</f>
        <v>287</v>
      </c>
      <c r="G35" s="38">
        <f>'Übersicht Schützen'!F20</f>
        <v>273.3</v>
      </c>
      <c r="H35" s="38">
        <f>'Übersicht Schützen'!G20</f>
        <v>0</v>
      </c>
      <c r="I35" s="38">
        <f>'Übersicht Schützen'!H20</f>
        <v>0</v>
      </c>
      <c r="J35" s="56">
        <f>'Übersicht Schützen'!I20</f>
        <v>282.59999999999997</v>
      </c>
      <c r="K35" s="38">
        <f t="shared" si="8"/>
        <v>1130.3999999999999</v>
      </c>
      <c r="L35" s="38">
        <f>'Übersicht Schützen'!L20</f>
        <v>0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0</v>
      </c>
      <c r="S35" s="38">
        <f t="shared" si="6"/>
        <v>0</v>
      </c>
      <c r="T35" s="56">
        <f>'Übersicht Schützen'!U20</f>
        <v>282.59999999999997</v>
      </c>
      <c r="U35" s="38">
        <f t="shared" si="7"/>
        <v>1130.3999999999999</v>
      </c>
      <c r="V35" s="38">
        <f t="shared" si="9"/>
        <v>-311.70000000000005</v>
      </c>
    </row>
    <row r="36" spans="1:44" s="51" customFormat="1" ht="18" customHeight="1" x14ac:dyDescent="0.35">
      <c r="A36" s="52">
        <v>20</v>
      </c>
      <c r="B36" s="57" t="str">
        <f>'Übersicht Schützen'!A21</f>
        <v>Gebken Hans 3</v>
      </c>
      <c r="C36" s="92" t="str">
        <f>'Übersicht Schützen'!B21</f>
        <v>Breddenberg II</v>
      </c>
      <c r="D36" s="58">
        <f>'Übersicht Schützen'!C21</f>
        <v>299.7</v>
      </c>
      <c r="E36" s="42">
        <f>'Übersicht Schützen'!D21</f>
        <v>0</v>
      </c>
      <c r="F36" s="42">
        <f>'Übersicht Schützen'!E21</f>
        <v>292</v>
      </c>
      <c r="G36" s="42">
        <f>'Übersicht Schützen'!F21</f>
        <v>0</v>
      </c>
      <c r="H36" s="42">
        <f>'Übersicht Schützen'!G21</f>
        <v>288.39999999999998</v>
      </c>
      <c r="I36" s="42">
        <f>'Übersicht Schützen'!H21</f>
        <v>0</v>
      </c>
      <c r="J36" s="59">
        <f>'Übersicht Schützen'!I21</f>
        <v>293.36666666666667</v>
      </c>
      <c r="K36" s="42">
        <f t="shared" si="8"/>
        <v>880.1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293.36666666666667</v>
      </c>
      <c r="U36" s="42">
        <f t="shared" si="7"/>
        <v>880.1</v>
      </c>
      <c r="V36" s="42">
        <f t="shared" si="9"/>
        <v>-250.29999999999984</v>
      </c>
    </row>
    <row r="37" spans="1:44" s="51" customFormat="1" ht="18" customHeight="1" x14ac:dyDescent="0.35">
      <c r="A37" s="50">
        <v>21</v>
      </c>
      <c r="B37" s="54" t="str">
        <f>'Übersicht Schützen'!A22</f>
        <v>Jansen Rudolf</v>
      </c>
      <c r="C37" s="91" t="str">
        <f>'Übersicht Schützen'!B22</f>
        <v>Börgerwald I</v>
      </c>
      <c r="D37" s="55">
        <f>'Übersicht Schützen'!C22</f>
        <v>0</v>
      </c>
      <c r="E37" s="38">
        <f>'Übersicht Schützen'!D22</f>
        <v>0</v>
      </c>
      <c r="F37" s="38">
        <f>'Übersicht Schützen'!E22</f>
        <v>0</v>
      </c>
      <c r="G37" s="38">
        <f>'Übersicht Schützen'!F22</f>
        <v>0</v>
      </c>
      <c r="H37" s="38">
        <f>'Übersicht Schützen'!G22</f>
        <v>0</v>
      </c>
      <c r="I37" s="38">
        <f>'Übersicht Schützen'!H22</f>
        <v>0</v>
      </c>
      <c r="J37" s="56">
        <f>'Übersicht Schützen'!I22</f>
        <v>0</v>
      </c>
      <c r="K37" s="38">
        <f t="shared" si="8"/>
        <v>0</v>
      </c>
      <c r="L37" s="38">
        <f>'Übersicht Schützen'!L22</f>
        <v>298.60000000000002</v>
      </c>
      <c r="M37" s="38">
        <f>'Übersicht Schützen'!M22</f>
        <v>297.89999999999998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298.25</v>
      </c>
      <c r="S37" s="38">
        <f t="shared" si="6"/>
        <v>596.5</v>
      </c>
      <c r="T37" s="56">
        <f>'Übersicht Schützen'!U22</f>
        <v>298.25</v>
      </c>
      <c r="U37" s="38">
        <f t="shared" si="7"/>
        <v>596.5</v>
      </c>
      <c r="V37" s="38">
        <f t="shared" si="9"/>
        <v>-283.60000000000002</v>
      </c>
    </row>
    <row r="38" spans="1:44" s="51" customFormat="1" ht="18" customHeight="1" x14ac:dyDescent="0.35">
      <c r="A38" s="29">
        <v>22</v>
      </c>
      <c r="B38" s="57" t="str">
        <f>'Übersicht Schützen'!A23</f>
        <v>Schütze 6</v>
      </c>
      <c r="C38" s="92" t="str">
        <f>'Übersicht Schützen'!B23</f>
        <v>Börgerwald I</v>
      </c>
      <c r="D38" s="58">
        <f>'Übersicht Schützen'!C23</f>
        <v>0</v>
      </c>
      <c r="E38" s="42">
        <f>'Übersicht Schützen'!D23</f>
        <v>0</v>
      </c>
      <c r="F38" s="42">
        <f>'Übersicht Schützen'!E23</f>
        <v>0</v>
      </c>
      <c r="G38" s="42">
        <f>'Übersicht Schützen'!F23</f>
        <v>0</v>
      </c>
      <c r="H38" s="42">
        <f>'Übersicht Schützen'!G23</f>
        <v>0</v>
      </c>
      <c r="I38" s="42">
        <f>'Übersicht Schützen'!H23</f>
        <v>0</v>
      </c>
      <c r="J38" s="59">
        <f>'Übersicht Schützen'!I23</f>
        <v>0</v>
      </c>
      <c r="K38" s="42">
        <f t="shared" si="8"/>
        <v>0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0</v>
      </c>
      <c r="U38" s="42">
        <f t="shared" si="7"/>
        <v>0</v>
      </c>
      <c r="V38" s="42">
        <f t="shared" si="9"/>
        <v>-596.5</v>
      </c>
    </row>
    <row r="39" spans="1:44" s="51" customFormat="1" ht="18" customHeight="1" x14ac:dyDescent="0.35">
      <c r="A39" s="50">
        <v>23</v>
      </c>
      <c r="B39" s="54" t="str">
        <f>'Übersicht Schützen'!A24</f>
        <v>Schütze 10</v>
      </c>
      <c r="C39" s="91" t="str">
        <f>'Übersicht Schützen'!B24</f>
        <v>Lorup I</v>
      </c>
      <c r="D39" s="55">
        <f>'Übersicht Schützen'!C24</f>
        <v>0</v>
      </c>
      <c r="E39" s="38">
        <f>'Übersicht Schützen'!D24</f>
        <v>0</v>
      </c>
      <c r="F39" s="38">
        <f>'Übersicht Schützen'!E24</f>
        <v>0</v>
      </c>
      <c r="G39" s="38">
        <f>'Übersicht Schützen'!F24</f>
        <v>0</v>
      </c>
      <c r="H39" s="38">
        <f>'Übersicht Schützen'!G24</f>
        <v>0</v>
      </c>
      <c r="I39" s="38">
        <f>'Übersicht Schützen'!H24</f>
        <v>0</v>
      </c>
      <c r="J39" s="56">
        <f>'Übersicht Schützen'!I24</f>
        <v>0</v>
      </c>
      <c r="K39" s="38">
        <f t="shared" si="8"/>
        <v>0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0</v>
      </c>
      <c r="U39" s="38">
        <f t="shared" si="7"/>
        <v>0</v>
      </c>
      <c r="V39" s="38">
        <f t="shared" si="9"/>
        <v>0</v>
      </c>
    </row>
    <row r="40" spans="1:44" s="51" customFormat="1" ht="18" customHeight="1" x14ac:dyDescent="0.35">
      <c r="A40" s="52">
        <v>24</v>
      </c>
      <c r="B40" s="57" t="str">
        <f>'Übersicht Schützen'!A25</f>
        <v>Schütze 11</v>
      </c>
      <c r="C40" s="92" t="str">
        <f>'Übersicht Schützen'!B25</f>
        <v>Lorup I</v>
      </c>
      <c r="D40" s="58">
        <f>'Übersicht Schützen'!C25</f>
        <v>0</v>
      </c>
      <c r="E40" s="42">
        <f>'Übersicht Schützen'!D25</f>
        <v>0</v>
      </c>
      <c r="F40" s="42">
        <f>'Übersicht Schützen'!E25</f>
        <v>0</v>
      </c>
      <c r="G40" s="42">
        <f>'Übersicht Schützen'!F25</f>
        <v>0</v>
      </c>
      <c r="H40" s="42">
        <f>'Übersicht Schützen'!G25</f>
        <v>0</v>
      </c>
      <c r="I40" s="42">
        <f>'Übersicht Schützen'!H25</f>
        <v>0</v>
      </c>
      <c r="J40" s="59">
        <f>'Übersicht Schützen'!I25</f>
        <v>0</v>
      </c>
      <c r="K40" s="42">
        <f t="shared" si="8"/>
        <v>0</v>
      </c>
      <c r="L40" s="42">
        <f>'Übersicht Schützen'!L25</f>
        <v>0</v>
      </c>
      <c r="M40" s="42" t="str">
        <f>'Übersicht Schützen'!M25</f>
        <v>x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0</v>
      </c>
      <c r="U40" s="42">
        <f t="shared" si="7"/>
        <v>0</v>
      </c>
      <c r="V40" s="42">
        <f t="shared" si="9"/>
        <v>0</v>
      </c>
    </row>
    <row r="41" spans="1:44" s="51" customFormat="1" ht="18" customHeight="1" x14ac:dyDescent="0.35">
      <c r="A41" s="43">
        <v>25</v>
      </c>
      <c r="B41" s="54" t="str">
        <f>'Übersicht Schützen'!A26</f>
        <v>Schütze 12</v>
      </c>
      <c r="C41" s="91" t="str">
        <f>'Übersicht Schützen'!B26</f>
        <v>Lorup I</v>
      </c>
      <c r="D41" s="55">
        <f>'Übersicht Schützen'!C26</f>
        <v>0</v>
      </c>
      <c r="E41" s="38">
        <f>'Übersicht Schützen'!D26</f>
        <v>0</v>
      </c>
      <c r="F41" s="38">
        <f>'Übersicht Schützen'!E26</f>
        <v>0</v>
      </c>
      <c r="G41" s="38">
        <f>'Übersicht Schützen'!F26</f>
        <v>0</v>
      </c>
      <c r="H41" s="38">
        <f>'Übersicht Schützen'!G26</f>
        <v>0</v>
      </c>
      <c r="I41" s="38">
        <f>'Übersicht Schützen'!H26</f>
        <v>0</v>
      </c>
      <c r="J41" s="56">
        <f>'Übersicht Schützen'!I26</f>
        <v>0</v>
      </c>
      <c r="K41" s="38">
        <f t="shared" si="8"/>
        <v>0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0</v>
      </c>
      <c r="U41" s="38">
        <f t="shared" si="7"/>
        <v>0</v>
      </c>
      <c r="V41" s="38">
        <f t="shared" si="9"/>
        <v>0</v>
      </c>
    </row>
    <row r="42" spans="1:44" s="51" customFormat="1" ht="18" customHeight="1" x14ac:dyDescent="0.35">
      <c r="A42" s="29">
        <v>26</v>
      </c>
      <c r="B42" s="57" t="str">
        <f>'Übersicht Schützen'!A27</f>
        <v>Sievers Ralf</v>
      </c>
      <c r="C42" s="92" t="str">
        <f>'Übersicht Schützen'!B27</f>
        <v>Börgerwald II</v>
      </c>
      <c r="D42" s="58">
        <f>'Übersicht Schützen'!C27</f>
        <v>0</v>
      </c>
      <c r="E42" s="42">
        <f>'Übersicht Schützen'!D27</f>
        <v>0</v>
      </c>
      <c r="F42" s="42">
        <f>'Übersicht Schützen'!E27</f>
        <v>0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0</v>
      </c>
      <c r="K42" s="42">
        <f t="shared" si="8"/>
        <v>0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0</v>
      </c>
      <c r="U42" s="42">
        <f t="shared" si="7"/>
        <v>0</v>
      </c>
      <c r="V42" s="42">
        <f t="shared" si="9"/>
        <v>0</v>
      </c>
    </row>
    <row r="43" spans="1:44" s="51" customFormat="1" ht="18" customHeight="1" x14ac:dyDescent="0.35">
      <c r="A43" s="50">
        <v>27</v>
      </c>
      <c r="B43" s="54" t="str">
        <f>'Übersicht Schützen'!A28</f>
        <v>Schütze 18</v>
      </c>
      <c r="C43" s="91" t="str">
        <f>'Übersicht Schützen'!B28</f>
        <v>Börgerwald II</v>
      </c>
      <c r="D43" s="55">
        <f>'Übersicht Schützen'!C28</f>
        <v>0</v>
      </c>
      <c r="E43" s="38">
        <f>'Übersicht Schützen'!D28</f>
        <v>0</v>
      </c>
      <c r="F43" s="38">
        <f>'Übersicht Schützen'!E28</f>
        <v>0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0</v>
      </c>
      <c r="K43" s="38">
        <f t="shared" si="8"/>
        <v>0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0</v>
      </c>
      <c r="U43" s="38">
        <f t="shared" si="7"/>
        <v>0</v>
      </c>
      <c r="V43" s="38">
        <f t="shared" si="9"/>
        <v>0</v>
      </c>
    </row>
    <row r="44" spans="1:44" s="51" customFormat="1" ht="18" customHeight="1" x14ac:dyDescent="0.35">
      <c r="A44" s="29">
        <v>28</v>
      </c>
      <c r="B44" s="57" t="str">
        <f>'Übersicht Schützen'!A29</f>
        <v>Schütze 23</v>
      </c>
      <c r="C44" s="92" t="str">
        <f>'Übersicht Schützen'!B29</f>
        <v>Spahnharrenstätte II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0</v>
      </c>
      <c r="K44" s="42">
        <f t="shared" si="8"/>
        <v>0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0</v>
      </c>
      <c r="U44" s="42">
        <f t="shared" si="7"/>
        <v>0</v>
      </c>
      <c r="V44" s="42">
        <f t="shared" si="9"/>
        <v>0</v>
      </c>
    </row>
    <row r="45" spans="1:44" s="51" customFormat="1" ht="18" customHeight="1" x14ac:dyDescent="0.35">
      <c r="A45" s="50">
        <v>29</v>
      </c>
      <c r="B45" s="54" t="str">
        <f>'Übersicht Schützen'!A30</f>
        <v>Schütze 24</v>
      </c>
      <c r="C45" s="91" t="str">
        <f>'Übersicht Schützen'!B30</f>
        <v>Spahnharrenstätte II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35">
      <c r="A46" s="29">
        <v>30</v>
      </c>
      <c r="B46" s="57" t="str">
        <f>'Übersicht Schützen'!A31</f>
        <v>Schütze 30</v>
      </c>
      <c r="C46" s="92" t="str">
        <f>'Übersicht Schützen'!B31</f>
        <v>Breddenberg II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35">
      <c r="A47" s="50">
        <v>31</v>
      </c>
      <c r="B47" s="54" t="str">
        <f>'Übersicht Schützen'!A32</f>
        <v>Schütze 31</v>
      </c>
      <c r="C47" s="91" t="str">
        <f>'Übersicht Schützen'!B32</f>
        <v>Verein VI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35">
      <c r="A48" s="29">
        <v>32</v>
      </c>
      <c r="B48" s="57" t="str">
        <f>'Übersicht Schützen'!A33</f>
        <v>Schütze 32</v>
      </c>
      <c r="C48" s="92" t="str">
        <f>'Übersicht Schützen'!B33</f>
        <v>Verein VI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35">
      <c r="A49" s="50">
        <v>33</v>
      </c>
      <c r="B49" s="54" t="str">
        <f>'Übersicht Schützen'!A34</f>
        <v>Schütze 33</v>
      </c>
      <c r="C49" s="91" t="str">
        <f>'Übersicht Schützen'!B34</f>
        <v>Verein VI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35">
      <c r="A50" s="29">
        <v>34</v>
      </c>
      <c r="B50" s="57" t="str">
        <f>'Übersicht Schützen'!A35</f>
        <v>Schütze 34</v>
      </c>
      <c r="C50" s="92" t="str">
        <f>'Übersicht Schützen'!B35</f>
        <v>Verein VI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35">
      <c r="A51" s="50">
        <v>35</v>
      </c>
      <c r="B51" s="54" t="str">
        <f>'Übersicht Schützen'!A36</f>
        <v>Schütze 35</v>
      </c>
      <c r="C51" s="91" t="str">
        <f>'Übersicht Schützen'!B36</f>
        <v>Verein VI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35">
      <c r="A52" s="29">
        <v>36</v>
      </c>
      <c r="B52" s="57" t="str">
        <f>'Übersicht Schützen'!A37</f>
        <v>Schütze 36</v>
      </c>
      <c r="C52" s="92" t="str">
        <f>'Übersicht Schützen'!B37</f>
        <v>Verein VI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3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35">
      <c r="A54" s="53"/>
      <c r="B54" s="53"/>
      <c r="C54" s="50" t="s">
        <v>30</v>
      </c>
      <c r="D54" s="36">
        <f>IF(Formelhilfe!B45 &gt; 0, SUM(D17:D52)/Formelhilfe!B45, 0)</f>
        <v>301.86</v>
      </c>
      <c r="E54" s="36">
        <f>IF(Formelhilfe!C45 &gt; 0, SUM(E17:E52)/Formelhilfe!C45, 0)</f>
        <v>301.15789473684208</v>
      </c>
      <c r="F54" s="36">
        <f>IF(Formelhilfe!D45 &gt; 0, SUM(F17:F52)/Formelhilfe!D45, 0)</f>
        <v>303.02631578947376</v>
      </c>
      <c r="G54" s="36">
        <f>IF(Formelhilfe!E45 &gt; 0, SUM(G17:G52)/Formelhilfe!E45, 0)</f>
        <v>301.28947368421046</v>
      </c>
      <c r="H54" s="36">
        <f>IF(Formelhilfe!F45 &gt; 0, SUM(H17:H52)/Formelhilfe!F45, 0)</f>
        <v>301.91666666666669</v>
      </c>
      <c r="I54" s="36">
        <f>IF(Formelhilfe!G45 &gt; 0, SUM(I17:I52)/Formelhilfe!G45, 0)</f>
        <v>0</v>
      </c>
      <c r="J54" s="37">
        <f>IF(SUM(J17:J52)&lt;&gt;0,AVERAGEIF(J17:J52,"&lt;&gt;0"),0)</f>
        <v>301.17633333333339</v>
      </c>
      <c r="K54" s="37">
        <f>IF(SUM(K17:K52)&lt;&gt;0,AVERAGEIF(K17:K52,"&lt;&gt;0"),0)</f>
        <v>1433.7850000000001</v>
      </c>
      <c r="L54" s="36">
        <f>IF(Formelhilfe!I45 &gt; 0, SUM(L17:L52)/Formelhilfe!I45, 0)</f>
        <v>302.03157894736847</v>
      </c>
      <c r="M54" s="36">
        <f>IF(Formelhilfe!J45 &gt; 0, SUM(M17:M52)/Formelhilfe!J45, 0)</f>
        <v>285.67500000000007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301.371052631579</v>
      </c>
      <c r="S54" s="37">
        <f t="shared" ref="S54:T54" si="12">IF(SUM(S17:S52)&lt;&gt;0,AVERAGEIF(S17:S52,"&lt;&gt;0"),0)</f>
        <v>602.74210526315801</v>
      </c>
      <c r="T54" s="37">
        <f t="shared" si="12"/>
        <v>300.79698412698411</v>
      </c>
      <c r="U54" s="117">
        <f>(K54+S54)</f>
        <v>2036.5271052631581</v>
      </c>
      <c r="V54" s="89"/>
    </row>
    <row r="55" spans="1:22" x14ac:dyDescent="0.3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35">
      <c r="A56" s="22"/>
      <c r="B56" s="22"/>
      <c r="C56" s="22"/>
      <c r="D56" s="48"/>
    </row>
    <row r="57" spans="1:22" x14ac:dyDescent="0.35">
      <c r="A57" s="22"/>
      <c r="B57" s="22"/>
      <c r="C57" s="22"/>
    </row>
    <row r="58" spans="1:22" x14ac:dyDescent="0.35">
      <c r="A58" s="22"/>
      <c r="B58" s="22"/>
      <c r="C58" s="22"/>
    </row>
    <row r="59" spans="1:22" x14ac:dyDescent="0.35">
      <c r="A59" s="22"/>
      <c r="B59" s="22"/>
      <c r="C59" s="22"/>
    </row>
    <row r="60" spans="1:22" x14ac:dyDescent="0.35">
      <c r="A60" s="22"/>
      <c r="B60" s="22"/>
      <c r="C60" s="22"/>
    </row>
    <row r="61" spans="1:22" x14ac:dyDescent="0.35">
      <c r="A61" s="22"/>
      <c r="B61" s="22"/>
      <c r="C61" s="22"/>
    </row>
    <row r="62" spans="1:22" x14ac:dyDescent="0.35">
      <c r="A62" s="22"/>
      <c r="B62" s="22"/>
      <c r="C62" s="22"/>
    </row>
    <row r="63" spans="1:22" x14ac:dyDescent="0.35">
      <c r="A63" s="22"/>
      <c r="B63" s="22"/>
      <c r="C63" s="22"/>
    </row>
    <row r="64" spans="1:22" x14ac:dyDescent="0.35">
      <c r="A64" s="22"/>
      <c r="B64" s="22"/>
      <c r="C64" s="22"/>
      <c r="E64" s="23"/>
      <c r="J64" s="22"/>
      <c r="O64" s="23"/>
      <c r="T64" s="22"/>
    </row>
    <row r="65" spans="1:20" x14ac:dyDescent="0.35">
      <c r="A65" s="22"/>
      <c r="B65" s="22"/>
      <c r="C65" s="22"/>
      <c r="E65" s="23"/>
      <c r="J65" s="22"/>
      <c r="O65" s="23"/>
      <c r="T65" s="22"/>
    </row>
    <row r="66" spans="1:20" x14ac:dyDescent="0.35">
      <c r="A66" s="22"/>
      <c r="B66" s="22"/>
      <c r="C66" s="22"/>
      <c r="E66" s="23"/>
      <c r="J66" s="22"/>
      <c r="O66" s="23"/>
      <c r="T66" s="22"/>
    </row>
    <row r="67" spans="1:20" x14ac:dyDescent="0.35">
      <c r="A67" s="22"/>
      <c r="B67" s="22"/>
      <c r="C67" s="22"/>
      <c r="E67" s="23"/>
      <c r="J67" s="22"/>
      <c r="O67" s="23"/>
      <c r="T67" s="22"/>
    </row>
    <row r="68" spans="1:20" x14ac:dyDescent="0.35">
      <c r="A68" s="22"/>
      <c r="B68" s="22"/>
      <c r="C68" s="22"/>
      <c r="E68" s="23"/>
      <c r="J68" s="22"/>
      <c r="O68" s="23"/>
      <c r="T68" s="22"/>
    </row>
    <row r="69" spans="1:20" x14ac:dyDescent="0.35">
      <c r="A69" s="22"/>
      <c r="B69" s="22"/>
      <c r="C69" s="22"/>
      <c r="E69" s="23"/>
      <c r="J69" s="22"/>
      <c r="O69" s="23"/>
      <c r="T69" s="22"/>
    </row>
    <row r="70" spans="1:20" x14ac:dyDescent="0.35">
      <c r="E70" s="23"/>
      <c r="J70" s="22"/>
      <c r="O70" s="23"/>
      <c r="T70" s="22"/>
    </row>
    <row r="71" spans="1:20" x14ac:dyDescent="0.35">
      <c r="E71" s="23"/>
      <c r="J71" s="22"/>
      <c r="O71" s="23"/>
      <c r="T71" s="22"/>
    </row>
    <row r="72" spans="1:20" x14ac:dyDescent="0.35">
      <c r="E72" s="23"/>
      <c r="J72" s="22"/>
      <c r="O72" s="23"/>
      <c r="T72" s="22"/>
    </row>
    <row r="73" spans="1:20" x14ac:dyDescent="0.35">
      <c r="E73" s="23"/>
      <c r="J73" s="22"/>
      <c r="O73" s="23"/>
      <c r="T73" s="22"/>
    </row>
    <row r="74" spans="1:20" x14ac:dyDescent="0.35">
      <c r="E74" s="23"/>
      <c r="J74" s="22"/>
      <c r="O74" s="23"/>
      <c r="T74" s="22"/>
    </row>
    <row r="75" spans="1:20" x14ac:dyDescent="0.35">
      <c r="E75" s="23"/>
      <c r="J75" s="22"/>
      <c r="O75" s="23"/>
      <c r="T75" s="22"/>
    </row>
    <row r="76" spans="1:20" x14ac:dyDescent="0.35">
      <c r="E76" s="23"/>
      <c r="J76" s="22"/>
      <c r="O76" s="23"/>
      <c r="T76" s="22"/>
    </row>
    <row r="77" spans="1:20" x14ac:dyDescent="0.35">
      <c r="E77" s="23"/>
      <c r="J77" s="22"/>
      <c r="O77" s="23"/>
      <c r="T77" s="22"/>
    </row>
    <row r="78" spans="1:20" x14ac:dyDescent="0.35">
      <c r="E78" s="23"/>
      <c r="J78" s="22"/>
      <c r="O78" s="23"/>
      <c r="T78" s="22"/>
    </row>
    <row r="79" spans="1:20" x14ac:dyDescent="0.35">
      <c r="E79" s="23"/>
      <c r="J79" s="22"/>
      <c r="O79" s="23"/>
      <c r="T79" s="22"/>
    </row>
  </sheetData>
  <sheetProtection password="EDF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V15:V17"/>
    <mergeCell ref="P1:Q1"/>
    <mergeCell ref="M1:O1"/>
    <mergeCell ref="K1:L1"/>
    <mergeCell ref="J3:K3"/>
    <mergeCell ref="R3:S3"/>
    <mergeCell ref="T3:U3"/>
    <mergeCell ref="V4:V6"/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88900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412750</xdr:colOff>
                    <xdr:row>15</xdr:row>
                    <xdr:rowOff>107950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92" t="str">
        <f>Übersicht!N4</f>
        <v>Börgerwald</v>
      </c>
      <c r="X1" s="192"/>
    </row>
    <row r="2" spans="1:27" x14ac:dyDescent="0.35">
      <c r="A2" s="106">
        <v>1</v>
      </c>
      <c r="B2" s="64" t="str">
        <f>'Wettkampf 1'!B2</f>
        <v>Börgerwald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93" t="str">
        <f>Übersicht!N3</f>
        <v>15.02.26</v>
      </c>
      <c r="X2" s="192"/>
    </row>
    <row r="3" spans="1:27" x14ac:dyDescent="0.3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Börgerwald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Spahnharrenstätte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94"/>
      <c r="X5" s="195"/>
      <c r="Y5" s="76"/>
    </row>
    <row r="6" spans="1:27" x14ac:dyDescent="0.35">
      <c r="A6" s="106">
        <v>5</v>
      </c>
      <c r="B6" s="64" t="str">
        <f>'Wettkampf 1'!B6</f>
        <v>Breddenberg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91"/>
      <c r="X6" s="191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96" t="s">
        <v>63</v>
      </c>
      <c r="X7" s="197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5" t="s">
        <v>32</v>
      </c>
      <c r="V9" s="186"/>
      <c r="W9" s="186"/>
      <c r="X9" s="187"/>
    </row>
    <row r="10" spans="1:27" ht="13" customHeight="1" x14ac:dyDescent="0.35">
      <c r="A10" s="106">
        <v>1</v>
      </c>
      <c r="B10" s="66" t="str">
        <f>'Wettkampf 1'!B10</f>
        <v>Sievers Karl- Heinz</v>
      </c>
      <c r="C10" s="66" t="str">
        <f>'Wettkampf 1'!C10</f>
        <v>Börgerwald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Müller Gerd</v>
      </c>
      <c r="C11" s="66" t="str">
        <f>'Wettkampf 1'!C11</f>
        <v>Börgerwald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Jansen Rudolf</v>
      </c>
      <c r="C12" s="66" t="str">
        <f>'Wettkampf 1'!C12</f>
        <v>Börgerwald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Antons Reinhard</v>
      </c>
      <c r="C13" s="66" t="str">
        <f>'Wettkampf 1'!C13</f>
        <v>Börgerwald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Hanneken Ingo</v>
      </c>
      <c r="C14" s="66" t="str">
        <f>'Wettkampf 1'!C14</f>
        <v>Börgerwald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Börgerwald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Krull Heinz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Haneken Andreas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Klues Michael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Goldsweer Thomas</v>
      </c>
      <c r="C22" s="66" t="str">
        <f>'Wettkampf 1'!C22</f>
        <v>Börgerwald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Papen Gerhard</v>
      </c>
      <c r="C23" s="66" t="str">
        <f>'Wettkampf 1'!C23</f>
        <v>Börgerwald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Sebers Bernd</v>
      </c>
      <c r="C24" s="66" t="str">
        <f>'Wettkampf 1'!C24</f>
        <v>Börgerwald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Sabel Christel</v>
      </c>
      <c r="C25" s="66" t="str">
        <f>'Wettkampf 1'!C25</f>
        <v>Börgerwald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Sievers Ralf</v>
      </c>
      <c r="C26" s="66" t="str">
        <f>'Wettkampf 1'!C26</f>
        <v>Börgerwald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Börgerwald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Tälker Josef</v>
      </c>
      <c r="C28" s="66" t="str">
        <f>'Wettkampf 1'!C28</f>
        <v>Spahnharrenstätte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Schrandt Horst</v>
      </c>
      <c r="C29" s="66" t="str">
        <f>'Wettkampf 1'!C29</f>
        <v>Spahnharrenstätte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Rump Andreas</v>
      </c>
      <c r="C30" s="66" t="str">
        <f>'Wettkampf 1'!C30</f>
        <v>Spahnharrenstätte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Will Arno</v>
      </c>
      <c r="C31" s="66" t="str">
        <f>'Wettkampf 1'!C31</f>
        <v>Spahnharrenstätte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Spahnharrenstätte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Spahnharrenstätte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Vogel Gerd</v>
      </c>
      <c r="C34" s="66" t="str">
        <f>'Wettkampf 1'!C34</f>
        <v>Breddenberg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Engbers Willi</v>
      </c>
      <c r="C35" s="66" t="str">
        <f>'Wettkampf 1'!C35</f>
        <v>Breddenberg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Engbers Heinz</v>
      </c>
      <c r="C36" s="66" t="str">
        <f>'Wettkampf 1'!C36</f>
        <v>Breddenberg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Gebken Hans</v>
      </c>
      <c r="C37" s="66" t="str">
        <f>'Wettkampf 1'!C37</f>
        <v>Breddenberg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Gebken Hans 3</v>
      </c>
      <c r="C38" s="66" t="str">
        <f>'Wettkampf 1'!C38</f>
        <v>Breddenberg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Breddenberg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62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92" t="str">
        <f>Übersicht!O4</f>
        <v>Spahnharrenstätte</v>
      </c>
      <c r="X1" s="192"/>
    </row>
    <row r="2" spans="1:27" x14ac:dyDescent="0.35">
      <c r="A2" s="106">
        <v>1</v>
      </c>
      <c r="B2" s="64" t="str">
        <f>'Wettkampf 1'!B2</f>
        <v>Börgerwald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93" t="str">
        <f>Übersicht!O3</f>
        <v>01.03.26</v>
      </c>
      <c r="X2" s="192"/>
    </row>
    <row r="3" spans="1:27" x14ac:dyDescent="0.3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Börgerwald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Spahnharrenstätte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94"/>
      <c r="X5" s="195"/>
      <c r="Y5" s="76"/>
    </row>
    <row r="6" spans="1:27" x14ac:dyDescent="0.35">
      <c r="A6" s="106">
        <v>5</v>
      </c>
      <c r="B6" s="64" t="str">
        <f>'Wettkampf 1'!B6</f>
        <v>Breddenberg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91"/>
      <c r="X6" s="191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96" t="s">
        <v>63</v>
      </c>
      <c r="X7" s="197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5" t="s">
        <v>32</v>
      </c>
      <c r="V9" s="186"/>
      <c r="W9" s="186"/>
      <c r="X9" s="187"/>
    </row>
    <row r="10" spans="1:27" ht="13" customHeight="1" x14ac:dyDescent="0.35">
      <c r="A10" s="106">
        <v>1</v>
      </c>
      <c r="B10" s="66" t="str">
        <f>'Wettkampf 1'!B10</f>
        <v>Sievers Karl- Heinz</v>
      </c>
      <c r="C10" s="66" t="str">
        <f>'Wettkampf 1'!C10</f>
        <v>Börgerwald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Müller Gerd</v>
      </c>
      <c r="C11" s="66" t="str">
        <f>'Wettkampf 1'!C11</f>
        <v>Börgerwald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Jansen Rudolf</v>
      </c>
      <c r="C12" s="66" t="str">
        <f>'Wettkampf 1'!C12</f>
        <v>Börgerwald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Antons Reinhard</v>
      </c>
      <c r="C13" s="66" t="str">
        <f>'Wettkampf 1'!C13</f>
        <v>Börgerwald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Hanneken Ingo</v>
      </c>
      <c r="C14" s="66" t="str">
        <f>'Wettkampf 1'!C14</f>
        <v>Börgerwald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Börgerwald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Krull Heinz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Haneken Andreas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Klues Michael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Goldsweer Thomas</v>
      </c>
      <c r="C22" s="66" t="str">
        <f>'Wettkampf 1'!C22</f>
        <v>Börgerwald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Papen Gerhard</v>
      </c>
      <c r="C23" s="66" t="str">
        <f>'Wettkampf 1'!C23</f>
        <v>Börgerwald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Sebers Bernd</v>
      </c>
      <c r="C24" s="66" t="str">
        <f>'Wettkampf 1'!C24</f>
        <v>Börgerwald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Sabel Christel</v>
      </c>
      <c r="C25" s="66" t="str">
        <f>'Wettkampf 1'!C25</f>
        <v>Börgerwald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Sievers Ralf</v>
      </c>
      <c r="C26" s="66" t="str">
        <f>'Wettkampf 1'!C26</f>
        <v>Börgerwald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Börgerwald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Tälker Josef</v>
      </c>
      <c r="C28" s="66" t="str">
        <f>'Wettkampf 1'!C28</f>
        <v>Spahnharrenstätte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Schrandt Horst</v>
      </c>
      <c r="C29" s="66" t="str">
        <f>'Wettkampf 1'!C29</f>
        <v>Spahnharrenstätte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Rump Andreas</v>
      </c>
      <c r="C30" s="66" t="str">
        <f>'Wettkampf 1'!C30</f>
        <v>Spahnharrenstätte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Will Arno</v>
      </c>
      <c r="C31" s="66" t="str">
        <f>'Wettkampf 1'!C31</f>
        <v>Spahnharrenstätte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Spahnharrenstätte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Spahnharrenstätte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Vogel Gerd</v>
      </c>
      <c r="C34" s="66" t="str">
        <f>'Wettkampf 1'!C34</f>
        <v>Breddenberg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Engbers Willi</v>
      </c>
      <c r="C35" s="66" t="str">
        <f>'Wettkampf 1'!C35</f>
        <v>Breddenberg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Engbers Heinz</v>
      </c>
      <c r="C36" s="66" t="str">
        <f>'Wettkampf 1'!C36</f>
        <v>Breddenberg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Gebken Hans</v>
      </c>
      <c r="C37" s="66" t="str">
        <f>'Wettkampf 1'!C37</f>
        <v>Breddenberg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Gebken Hans 3</v>
      </c>
      <c r="C38" s="66" t="str">
        <f>'Wettkampf 1'!C38</f>
        <v>Breddenberg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Breddenberg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62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86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92" t="str">
        <f>Übersicht!P4</f>
        <v>Breddenberg</v>
      </c>
      <c r="X1" s="192"/>
    </row>
    <row r="2" spans="1:27" x14ac:dyDescent="0.35">
      <c r="A2" s="106">
        <v>1</v>
      </c>
      <c r="B2" s="64" t="str">
        <f>'Wettkampf 1'!B2</f>
        <v>Börgerwald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93" t="str">
        <f>Übersicht!P3</f>
        <v>15.03.26</v>
      </c>
      <c r="X2" s="192"/>
    </row>
    <row r="3" spans="1:27" x14ac:dyDescent="0.3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Börgerwald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Spahnharrenstätte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94"/>
      <c r="X5" s="195"/>
      <c r="Y5" s="76"/>
    </row>
    <row r="6" spans="1:27" x14ac:dyDescent="0.35">
      <c r="A6" s="106">
        <v>5</v>
      </c>
      <c r="B6" s="64" t="str">
        <f>'Wettkampf 1'!B6</f>
        <v>Breddenberg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91"/>
      <c r="X6" s="191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96" t="s">
        <v>63</v>
      </c>
      <c r="X7" s="197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5" t="s">
        <v>32</v>
      </c>
      <c r="V9" s="186"/>
      <c r="W9" s="186"/>
      <c r="X9" s="187"/>
    </row>
    <row r="10" spans="1:27" ht="13" customHeight="1" x14ac:dyDescent="0.35">
      <c r="A10" s="106">
        <v>1</v>
      </c>
      <c r="B10" s="66" t="str">
        <f>'Wettkampf 1'!B10</f>
        <v>Sievers Karl- Heinz</v>
      </c>
      <c r="C10" s="66" t="str">
        <f>'Wettkampf 1'!C10</f>
        <v>Börgerwald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Müller Gerd</v>
      </c>
      <c r="C11" s="66" t="str">
        <f>'Wettkampf 1'!C11</f>
        <v>Börgerwald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Jansen Rudolf</v>
      </c>
      <c r="C12" s="66" t="str">
        <f>'Wettkampf 1'!C12</f>
        <v>Börgerwald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Antons Reinhard</v>
      </c>
      <c r="C13" s="66" t="str">
        <f>'Wettkampf 1'!C13</f>
        <v>Börgerwald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Hanneken Ingo</v>
      </c>
      <c r="C14" s="66" t="str">
        <f>'Wettkampf 1'!C14</f>
        <v>Börgerwald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Börgerwald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Krull Heinz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Haneken Andreas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Klues Michael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Goldsweer Thomas</v>
      </c>
      <c r="C22" s="66" t="str">
        <f>'Wettkampf 1'!C22</f>
        <v>Börgerwald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Papen Gerhard</v>
      </c>
      <c r="C23" s="66" t="str">
        <f>'Wettkampf 1'!C23</f>
        <v>Börgerwald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Sebers Bernd</v>
      </c>
      <c r="C24" s="66" t="str">
        <f>'Wettkampf 1'!C24</f>
        <v>Börgerwald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Sabel Christel</v>
      </c>
      <c r="C25" s="66" t="str">
        <f>'Wettkampf 1'!C25</f>
        <v>Börgerwald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Sievers Ralf</v>
      </c>
      <c r="C26" s="66" t="str">
        <f>'Wettkampf 1'!C26</f>
        <v>Börgerwald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Börgerwald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Tälker Josef</v>
      </c>
      <c r="C28" s="66" t="str">
        <f>'Wettkampf 1'!C28</f>
        <v>Spahnharrenstätte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Schrandt Horst</v>
      </c>
      <c r="C29" s="66" t="str">
        <f>'Wettkampf 1'!C29</f>
        <v>Spahnharrenstätte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Rump Andreas</v>
      </c>
      <c r="C30" s="66" t="str">
        <f>'Wettkampf 1'!C30</f>
        <v>Spahnharrenstätte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Will Arno</v>
      </c>
      <c r="C31" s="66" t="str">
        <f>'Wettkampf 1'!C31</f>
        <v>Spahnharrenstätte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Spahnharrenstätte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Spahnharrenstätte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Vogel Gerd</v>
      </c>
      <c r="C34" s="66" t="str">
        <f>'Wettkampf 1'!C34</f>
        <v>Breddenberg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Engbers Willi</v>
      </c>
      <c r="C35" s="66" t="str">
        <f>'Wettkampf 1'!C35</f>
        <v>Breddenberg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Engbers Heinz</v>
      </c>
      <c r="C36" s="66" t="str">
        <f>'Wettkampf 1'!C36</f>
        <v>Breddenberg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Gebken Hans</v>
      </c>
      <c r="C37" s="66" t="str">
        <f>'Wettkampf 1'!C37</f>
        <v>Breddenberg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Gebken Hans 3</v>
      </c>
      <c r="C38" s="66" t="str">
        <f>'Wettkampf 1'!C38</f>
        <v>Breddenberg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Breddenberg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35">
      <c r="C47" s="69" t="s">
        <v>62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92">
        <f>Übersicht!Q4</f>
        <v>0</v>
      </c>
      <c r="X1" s="192"/>
    </row>
    <row r="2" spans="1:27" x14ac:dyDescent="0.35">
      <c r="A2" s="106">
        <v>1</v>
      </c>
      <c r="B2" s="64" t="str">
        <f>'Wettkampf 1'!B2</f>
        <v>Börgerwald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93">
        <f>Übersicht!Q3</f>
        <v>0</v>
      </c>
      <c r="X2" s="192"/>
    </row>
    <row r="3" spans="1:27" x14ac:dyDescent="0.3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Börgerwald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Spahnharrenstätte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94"/>
      <c r="X5" s="195"/>
      <c r="Y5" s="76"/>
    </row>
    <row r="6" spans="1:27" x14ac:dyDescent="0.35">
      <c r="A6" s="106">
        <v>5</v>
      </c>
      <c r="B6" s="64" t="str">
        <f>'Wettkampf 1'!B6</f>
        <v>Breddenberg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91"/>
      <c r="X6" s="191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96" t="s">
        <v>63</v>
      </c>
      <c r="X7" s="197"/>
      <c r="Y7" s="76"/>
    </row>
    <row r="8" spans="1:27" x14ac:dyDescent="0.35">
      <c r="U8" s="76"/>
      <c r="V8" s="76"/>
      <c r="W8" s="76"/>
      <c r="X8" s="104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5" t="s">
        <v>32</v>
      </c>
      <c r="V9" s="186"/>
      <c r="W9" s="186"/>
      <c r="X9" s="187"/>
    </row>
    <row r="10" spans="1:27" ht="13" customHeight="1" x14ac:dyDescent="0.35">
      <c r="A10" s="106">
        <v>1</v>
      </c>
      <c r="B10" s="66" t="str">
        <f>'Wettkampf 1'!B10</f>
        <v>Sievers Karl- Heinz</v>
      </c>
      <c r="C10" s="66" t="str">
        <f>'Wettkampf 1'!C10</f>
        <v>Börgerwald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Müller Gerd</v>
      </c>
      <c r="C11" s="66" t="str">
        <f>'Wettkampf 1'!C11</f>
        <v>Börgerwald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Jansen Rudolf</v>
      </c>
      <c r="C12" s="66" t="str">
        <f>'Wettkampf 1'!C12</f>
        <v>Börgerwald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Antons Reinhard</v>
      </c>
      <c r="C13" s="66" t="str">
        <f>'Wettkampf 1'!C13</f>
        <v>Börgerwald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Hanneken Ingo</v>
      </c>
      <c r="C14" s="66" t="str">
        <f>'Wettkampf 1'!C14</f>
        <v>Börgerwald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Börgerwald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Krull Heinz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Haneken Andreas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Klues Michael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Goldsweer Thomas</v>
      </c>
      <c r="C22" s="66" t="str">
        <f>'Wettkampf 1'!C22</f>
        <v>Börgerwald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Papen Gerhard</v>
      </c>
      <c r="C23" s="66" t="str">
        <f>'Wettkampf 1'!C23</f>
        <v>Börgerwald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Sebers Bernd</v>
      </c>
      <c r="C24" s="66" t="str">
        <f>'Wettkampf 1'!C24</f>
        <v>Börgerwald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Sabel Christel</v>
      </c>
      <c r="C25" s="66" t="str">
        <f>'Wettkampf 1'!C25</f>
        <v>Börgerwald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Sievers Ralf</v>
      </c>
      <c r="C26" s="66" t="str">
        <f>'Wettkampf 1'!C26</f>
        <v>Börgerwald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Börgerwald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Tälker Josef</v>
      </c>
      <c r="C28" s="66" t="str">
        <f>'Wettkampf 1'!C28</f>
        <v>Spahnharrenstätte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Schrandt Horst</v>
      </c>
      <c r="C29" s="66" t="str">
        <f>'Wettkampf 1'!C29</f>
        <v>Spahnharrenstätte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Rump Andreas</v>
      </c>
      <c r="C30" s="66" t="str">
        <f>'Wettkampf 1'!C30</f>
        <v>Spahnharrenstätte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Will Arno</v>
      </c>
      <c r="C31" s="66" t="str">
        <f>'Wettkampf 1'!C31</f>
        <v>Spahnharrenstätte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Spahnharrenstätte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Spahnharrenstätte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Vogel Gerd</v>
      </c>
      <c r="C34" s="66" t="str">
        <f>'Wettkampf 1'!C34</f>
        <v>Breddenberg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Engbers Willi</v>
      </c>
      <c r="C35" s="66" t="str">
        <f>'Wettkampf 1'!C35</f>
        <v>Breddenberg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Engbers Heinz</v>
      </c>
      <c r="C36" s="66" t="str">
        <f>'Wettkampf 1'!C36</f>
        <v>Breddenberg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Gebken Hans</v>
      </c>
      <c r="C37" s="66" t="str">
        <f>'Wettkampf 1'!C37</f>
        <v>Breddenberg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Gebken Hans 3</v>
      </c>
      <c r="C38" s="66" t="str">
        <f>'Wettkampf 1'!C38</f>
        <v>Breddenberg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Breddenberg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62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203" t="str">
        <f>Übersicht!K1</f>
        <v>2025/2026</v>
      </c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127"/>
      <c r="V1" s="127"/>
      <c r="W1" s="127"/>
      <c r="X1" s="137" t="s">
        <v>46</v>
      </c>
      <c r="Y1" s="203"/>
      <c r="Z1" s="203"/>
      <c r="AA1" s="22"/>
      <c r="AB1" s="22"/>
      <c r="AC1" s="119"/>
    </row>
    <row r="2" spans="1:29" s="120" customFormat="1" ht="30.75" customHeight="1" x14ac:dyDescent="0.35">
      <c r="A2" s="83">
        <v>1</v>
      </c>
      <c r="B2" s="135" t="str">
        <f>'Wettkampf 1'!B2</f>
        <v>Börgerwald I</v>
      </c>
      <c r="C2" s="134"/>
      <c r="D2" s="203" t="s">
        <v>60</v>
      </c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127"/>
      <c r="V2" s="127"/>
      <c r="W2" s="127"/>
      <c r="X2" s="137" t="s">
        <v>31</v>
      </c>
      <c r="Y2" s="204"/>
      <c r="Z2" s="203"/>
      <c r="AA2" s="22"/>
      <c r="AB2" s="22"/>
      <c r="AC2" s="119"/>
    </row>
    <row r="3" spans="1:29" s="120" customFormat="1" ht="30.75" customHeight="1" x14ac:dyDescent="0.35">
      <c r="A3" s="83">
        <v>2</v>
      </c>
      <c r="B3" s="135" t="str">
        <f>'Wettkampf 1'!B3</f>
        <v>Lorup I</v>
      </c>
      <c r="C3" s="128"/>
      <c r="D3" s="203" t="str">
        <f>Übersicht!M1</f>
        <v>2. Kreisliga</v>
      </c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 t="str">
        <f>'Wettkampf 1'!B4</f>
        <v>Börgerwald II</v>
      </c>
      <c r="C4" s="128"/>
      <c r="D4" s="203" t="str">
        <f>Übersicht!P1</f>
        <v>Altersgruppe</v>
      </c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 t="str">
        <f>'Wettkampf 1'!B5</f>
        <v>Spahnharrenstätte II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205"/>
      <c r="Z5" s="206"/>
      <c r="AA5" s="121"/>
      <c r="AB5" s="22"/>
      <c r="AC5" s="119"/>
    </row>
    <row r="6" spans="1:29" s="120" customFormat="1" ht="30.75" customHeight="1" x14ac:dyDescent="0.6">
      <c r="A6" s="83">
        <v>5</v>
      </c>
      <c r="B6" s="135" t="str">
        <f>'Wettkampf 1'!B6</f>
        <v>Breddenberg II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205"/>
      <c r="Z6" s="206"/>
      <c r="AA6" s="121"/>
      <c r="AB6" s="22"/>
      <c r="AC6" s="119"/>
    </row>
    <row r="7" spans="1:29" s="120" customFormat="1" ht="30.75" customHeight="1" x14ac:dyDescent="0.35">
      <c r="A7" s="83">
        <v>6</v>
      </c>
      <c r="B7" s="135" t="str">
        <f>'Wettkampf 1'!B7</f>
        <v>Verein VI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54</v>
      </c>
      <c r="Y7" s="205"/>
      <c r="Z7" s="206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57</v>
      </c>
      <c r="C9" s="139" t="s">
        <v>55</v>
      </c>
      <c r="D9" s="140" t="s">
        <v>58</v>
      </c>
      <c r="E9" s="139" t="s">
        <v>56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61</v>
      </c>
      <c r="V9" s="141"/>
      <c r="W9" s="200" t="s">
        <v>32</v>
      </c>
      <c r="X9" s="201"/>
      <c r="Y9" s="201"/>
      <c r="Z9" s="202"/>
      <c r="AA9" s="22"/>
      <c r="AB9" s="22"/>
      <c r="AC9" s="119"/>
    </row>
    <row r="10" spans="1:29" s="120" customFormat="1" ht="37.5" customHeight="1" x14ac:dyDescent="0.35">
      <c r="A10" s="83">
        <v>1</v>
      </c>
      <c r="B10" s="135" t="str">
        <f>'Wettkampf 1'!B10</f>
        <v>Sievers Karl- Heinz</v>
      </c>
      <c r="C10" s="135" t="str">
        <f>'Wettkampf 1'!C10</f>
        <v>Börgerwald 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135" t="str">
        <f>'Wettkampf 1'!B11</f>
        <v>Müller Gerd</v>
      </c>
      <c r="C11" s="135" t="str">
        <f>'Wettkampf 1'!C11</f>
        <v>Börgerwald 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135" t="str">
        <f>'Wettkampf 1'!B12</f>
        <v>Jansen Rudolf</v>
      </c>
      <c r="C12" s="135" t="str">
        <f>'Wettkampf 1'!C12</f>
        <v>Börgerwald 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135" t="str">
        <f>'Wettkampf 1'!B13</f>
        <v>Antons Reinhard</v>
      </c>
      <c r="C13" s="135" t="str">
        <f>'Wettkampf 1'!C13</f>
        <v>Börgerwald 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135" t="str">
        <f>'Wettkampf 1'!B14</f>
        <v>Hanneken Ingo</v>
      </c>
      <c r="C14" s="135" t="str">
        <f>'Wettkampf 1'!C14</f>
        <v>Börgerwald 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135" t="str">
        <f>'Wettkampf 1'!B15</f>
        <v>Schütze 6</v>
      </c>
      <c r="C15" s="135" t="str">
        <f>'Wettkampf 1'!C15</f>
        <v>Börgerwald 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135" t="str">
        <f>'Wettkampf 1'!B16</f>
        <v>Krull Heinz</v>
      </c>
      <c r="C16" s="135" t="str">
        <f>'Wettkampf 1'!C16</f>
        <v>Lorup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135" t="str">
        <f>'Wettkampf 1'!B17</f>
        <v>Haneken Andreas</v>
      </c>
      <c r="C17" s="135" t="str">
        <f>'Wettkampf 1'!C17</f>
        <v>Lorup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135" t="str">
        <f>'Wettkampf 1'!B18</f>
        <v>Klues Michael</v>
      </c>
      <c r="C18" s="135" t="str">
        <f>'Wettkampf 1'!C18</f>
        <v>Lorup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135" t="str">
        <f>'Wettkampf 1'!B19</f>
        <v>Schütze 10</v>
      </c>
      <c r="C19" s="135" t="str">
        <f>'Wettkampf 1'!C19</f>
        <v>Lorup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135" t="str">
        <f>'Wettkampf 1'!B20</f>
        <v>Schütze 11</v>
      </c>
      <c r="C20" s="135" t="str">
        <f>'Wettkampf 1'!C20</f>
        <v>Lorup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135" t="str">
        <f>'Wettkampf 1'!B21</f>
        <v>Schütze 12</v>
      </c>
      <c r="C21" s="135" t="str">
        <f>'Wettkampf 1'!C21</f>
        <v>Lorup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135" t="str">
        <f>'Wettkampf 1'!B22</f>
        <v>Goldsweer Thomas</v>
      </c>
      <c r="C22" s="135" t="str">
        <f>'Wettkampf 1'!C22</f>
        <v>Börgerwald 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135" t="str">
        <f>'Wettkampf 1'!B23</f>
        <v>Papen Gerhard</v>
      </c>
      <c r="C23" s="135" t="str">
        <f>'Wettkampf 1'!C23</f>
        <v>Börgerwald 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135" t="str">
        <f>'Wettkampf 1'!B24</f>
        <v>Sebers Bernd</v>
      </c>
      <c r="C24" s="135" t="str">
        <f>'Wettkampf 1'!C24</f>
        <v>Börgerwald 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135" t="str">
        <f>'Wettkampf 1'!B25</f>
        <v>Sabel Christel</v>
      </c>
      <c r="C25" s="135" t="str">
        <f>'Wettkampf 1'!C25</f>
        <v>Börgerwald 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135" t="str">
        <f>'Wettkampf 1'!B26</f>
        <v>Sievers Ralf</v>
      </c>
      <c r="C26" s="135" t="str">
        <f>'Wettkampf 1'!C26</f>
        <v>Börgerwald 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135" t="str">
        <f>'Wettkampf 1'!B27</f>
        <v>Schütze 18</v>
      </c>
      <c r="C27" s="135" t="str">
        <f>'Wettkampf 1'!C27</f>
        <v>Börgerwald 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135" t="str">
        <f>'Wettkampf 1'!B28</f>
        <v>Tälker Josef</v>
      </c>
      <c r="C28" s="135" t="str">
        <f>'Wettkampf 1'!C28</f>
        <v>Spahnharrenstätte II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135" t="str">
        <f>'Wettkampf 1'!B29</f>
        <v>Schrandt Horst</v>
      </c>
      <c r="C29" s="135" t="str">
        <f>'Wettkampf 1'!C29</f>
        <v>Spahnharrenstätte II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135" t="str">
        <f>'Wettkampf 1'!B30</f>
        <v>Rump Andreas</v>
      </c>
      <c r="C30" s="135" t="str">
        <f>'Wettkampf 1'!C30</f>
        <v>Spahnharrenstätte II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135" t="str">
        <f>'Wettkampf 1'!B31</f>
        <v>Will Arno</v>
      </c>
      <c r="C31" s="135" t="str">
        <f>'Wettkampf 1'!C31</f>
        <v>Spahnharrenstätte II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135" t="str">
        <f>'Wettkampf 1'!B32</f>
        <v>Schütze 23</v>
      </c>
      <c r="C32" s="135" t="str">
        <f>'Wettkampf 1'!C32</f>
        <v>Spahnharrenstätte II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135" t="str">
        <f>'Wettkampf 1'!B33</f>
        <v>Schütze 24</v>
      </c>
      <c r="C33" s="135" t="str">
        <f>'Wettkampf 1'!C33</f>
        <v>Spahnharrenstätte II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135" t="str">
        <f>'Wettkampf 1'!B34</f>
        <v>Vogel Gerd</v>
      </c>
      <c r="C34" s="135" t="str">
        <f>'Wettkampf 1'!C34</f>
        <v>Breddenberg II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135" t="str">
        <f>'Wettkampf 1'!B35</f>
        <v>Engbers Willi</v>
      </c>
      <c r="C35" s="135" t="str">
        <f>'Wettkampf 1'!C35</f>
        <v>Breddenberg II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135" t="str">
        <f>'Wettkampf 1'!B36</f>
        <v>Engbers Heinz</v>
      </c>
      <c r="C36" s="135" t="str">
        <f>'Wettkampf 1'!C36</f>
        <v>Breddenberg II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135" t="str">
        <f>'Wettkampf 1'!B37</f>
        <v>Gebken Hans</v>
      </c>
      <c r="C37" s="135" t="str">
        <f>'Wettkampf 1'!C37</f>
        <v>Breddenberg II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135" t="str">
        <f>'Wettkampf 1'!B38</f>
        <v>Gebken Hans 3</v>
      </c>
      <c r="C38" s="135" t="str">
        <f>'Wettkampf 1'!C38</f>
        <v>Breddenberg II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135" t="str">
        <f>'Wettkampf 1'!B39</f>
        <v>Schütze 30</v>
      </c>
      <c r="C39" s="135" t="str">
        <f>'Wettkampf 1'!C39</f>
        <v>Breddenberg II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135" t="str">
        <f>'Wettkampf 1'!B40</f>
        <v>Schütze 31</v>
      </c>
      <c r="C40" s="135" t="str">
        <f>'Wettkampf 1'!C40</f>
        <v>Verein VI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135" t="str">
        <f>'Wettkampf 1'!B41</f>
        <v>Schütze 32</v>
      </c>
      <c r="C41" s="135" t="str">
        <f>'Wettkampf 1'!C41</f>
        <v>Verein VI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135" t="str">
        <f>'Wettkampf 1'!B42</f>
        <v>Schütze 33</v>
      </c>
      <c r="C42" s="135" t="str">
        <f>'Wettkampf 1'!C42</f>
        <v>Verein VI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135" t="str">
        <f>'Wettkampf 1'!B43</f>
        <v>Schütze 34</v>
      </c>
      <c r="C43" s="135" t="str">
        <f>'Wettkampf 1'!C43</f>
        <v>Verein VI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135" t="str">
        <f>'Wettkampf 1'!B44</f>
        <v>Schütze 35</v>
      </c>
      <c r="C44" s="135" t="str">
        <f>'Wettkampf 1'!C44</f>
        <v>Verein VI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135" t="str">
        <f>'Wettkampf 1'!B45</f>
        <v>Schütze 36</v>
      </c>
      <c r="C45" s="135" t="str">
        <f>'Wettkampf 1'!C45</f>
        <v>Verein VI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59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203" t="str">
        <f>Übersicht!K1</f>
        <v>2025/2026</v>
      </c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127"/>
      <c r="V1" s="127"/>
      <c r="W1" s="127"/>
      <c r="X1" s="137" t="s">
        <v>46</v>
      </c>
      <c r="Y1" s="203"/>
      <c r="Z1" s="203"/>
      <c r="AA1" s="22"/>
      <c r="AB1" s="22"/>
      <c r="AC1" s="119"/>
    </row>
    <row r="2" spans="1:29" s="120" customFormat="1" ht="30.75" customHeight="1" x14ac:dyDescent="0.35">
      <c r="A2" s="83">
        <v>1</v>
      </c>
      <c r="B2" s="135"/>
      <c r="C2" s="134"/>
      <c r="D2" s="203" t="s">
        <v>60</v>
      </c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127"/>
      <c r="V2" s="127"/>
      <c r="W2" s="127"/>
      <c r="X2" s="137" t="s">
        <v>31</v>
      </c>
      <c r="Y2" s="204"/>
      <c r="Z2" s="203"/>
      <c r="AA2" s="22"/>
      <c r="AB2" s="22"/>
      <c r="AC2" s="119"/>
    </row>
    <row r="3" spans="1:29" s="120" customFormat="1" ht="30.75" customHeight="1" x14ac:dyDescent="0.35">
      <c r="A3" s="83">
        <v>2</v>
      </c>
      <c r="B3" s="135"/>
      <c r="C3" s="128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/>
      <c r="C4" s="128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205"/>
      <c r="Z5" s="206"/>
      <c r="AA5" s="121"/>
      <c r="AB5" s="22"/>
      <c r="AC5" s="119"/>
    </row>
    <row r="6" spans="1:29" s="120" customFormat="1" ht="30.75" customHeight="1" x14ac:dyDescent="0.6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205"/>
      <c r="Z6" s="206"/>
      <c r="AA6" s="121"/>
      <c r="AB6" s="22"/>
      <c r="AC6" s="119"/>
    </row>
    <row r="7" spans="1:29" s="120" customFormat="1" ht="30.75" customHeight="1" x14ac:dyDescent="0.3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54</v>
      </c>
      <c r="Y7" s="205"/>
      <c r="Z7" s="206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57</v>
      </c>
      <c r="C9" s="139" t="s">
        <v>55</v>
      </c>
      <c r="D9" s="140" t="s">
        <v>58</v>
      </c>
      <c r="E9" s="139" t="s">
        <v>56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61</v>
      </c>
      <c r="V9" s="141"/>
      <c r="W9" s="200" t="s">
        <v>32</v>
      </c>
      <c r="X9" s="201"/>
      <c r="Y9" s="201"/>
      <c r="Z9" s="202"/>
      <c r="AA9" s="22"/>
      <c r="AB9" s="22"/>
      <c r="AC9" s="119"/>
    </row>
    <row r="10" spans="1:29" s="120" customFormat="1" ht="37.5" customHeight="1" x14ac:dyDescent="0.3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59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6953125" defaultRowHeight="14.5" x14ac:dyDescent="0.35"/>
  <cols>
    <col min="1" max="1" width="28.453125" bestFit="1" customWidth="1"/>
    <col min="2" max="2" width="20.54296875" bestFit="1" customWidth="1"/>
    <col min="9" max="9" width="10.81640625" style="1" customWidth="1"/>
    <col min="10" max="10" width="9" style="1" customWidth="1"/>
    <col min="21" max="21" width="13.26953125" style="1"/>
    <col min="22" max="22" width="9.453125" style="1" customWidth="1"/>
  </cols>
  <sheetData>
    <row r="1" spans="1:23" s="13" customFormat="1" ht="21" x14ac:dyDescent="0.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5">
      <c r="A2" s="171" t="s">
        <v>110</v>
      </c>
      <c r="B2" s="95" t="str">
        <f>VLOOKUP(A2,'Wettkampf 1'!$B$10:$C$45,2,FALSE)</f>
        <v>Lorup I</v>
      </c>
      <c r="C2" s="9">
        <f>VLOOKUP(A2,'Wettkampf 1'!$B$10:$D$45,3,FALSE)</f>
        <v>314.89999999999998</v>
      </c>
      <c r="D2" s="9">
        <f>VLOOKUP($A2,'2'!$B$10:$D$45,3,FALSE)</f>
        <v>316.60000000000002</v>
      </c>
      <c r="E2" s="9">
        <f>VLOOKUP($A2,'3'!$B$10:$D$45,3,FALSE)</f>
        <v>313.3</v>
      </c>
      <c r="F2" s="9">
        <f>VLOOKUP($A2,'4'!$B$10:$D$45,3,FALSE)</f>
        <v>312.2</v>
      </c>
      <c r="G2" s="9">
        <f>VLOOKUP($A2,'5'!$B$10:$D$45,3,FALSE)</f>
        <v>314.60000000000002</v>
      </c>
      <c r="H2" s="9">
        <f>VLOOKUP($A2,'6'!$B$10:$D$45,3,FALSE)</f>
        <v>0</v>
      </c>
      <c r="I2" s="9">
        <f>IF(J2 &gt; 0,K2/J2,0)</f>
        <v>314.32</v>
      </c>
      <c r="J2" s="9">
        <f>VLOOKUP(A2,Formelhilfe!$A$9:$H$44,8,FALSE)</f>
        <v>5</v>
      </c>
      <c r="K2" s="10">
        <f>SUM(C2:H2)</f>
        <v>1571.6</v>
      </c>
      <c r="L2" s="9">
        <f>VLOOKUP($A2,'7'!$B$10:$D$45,3,FALSE)</f>
        <v>311.5</v>
      </c>
      <c r="M2" s="9">
        <f>VLOOKUP($A2,'8'!$B$10:$D$45,3,FALSE)</f>
        <v>311.2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311.35000000000002</v>
      </c>
      <c r="S2" s="9">
        <f>VLOOKUP(A2,Formelhilfe!$A$9:$O$44,15,FALSE)</f>
        <v>2</v>
      </c>
      <c r="T2" s="10">
        <f>SUM(L2:Q2)</f>
        <v>622.70000000000005</v>
      </c>
      <c r="U2" s="10">
        <f>IF(V2&gt;0,W2/V2,0)</f>
        <v>313.47142857142853</v>
      </c>
      <c r="V2" s="9">
        <f>VLOOKUP(A2,Formelhilfe!$A$9:$P$44,16,FALSE)</f>
        <v>7</v>
      </c>
      <c r="W2" s="11">
        <f>SUM(C2:H2,L2:Q2)</f>
        <v>2194.2999999999997</v>
      </c>
    </row>
    <row r="3" spans="1:23" ht="20.25" customHeight="1" x14ac:dyDescent="0.5">
      <c r="A3" s="171" t="s">
        <v>109</v>
      </c>
      <c r="B3" s="95" t="str">
        <f>VLOOKUP(A3,'Wettkampf 1'!$B$10:$C$45,2,FALSE)</f>
        <v>Lorup I</v>
      </c>
      <c r="C3" s="9">
        <f>VLOOKUP(A3,'Wettkampf 1'!$B$10:$D$45,3,FALSE)</f>
        <v>311</v>
      </c>
      <c r="D3" s="9">
        <f>VLOOKUP($A3,'2'!$B$10:$D$45,3,FALSE)</f>
        <v>308.8</v>
      </c>
      <c r="E3" s="9">
        <f>VLOOKUP($A3,'3'!$B$10:$D$45,3,FALSE)</f>
        <v>312.89999999999998</v>
      </c>
      <c r="F3" s="9">
        <f>VLOOKUP($A3,'4'!$B$10:$D$45,3,FALSE)</f>
        <v>313.3</v>
      </c>
      <c r="G3" s="9">
        <f>VLOOKUP($A3,'5'!$B$10:$D$45,3,FALSE)</f>
        <v>314.8</v>
      </c>
      <c r="H3" s="9">
        <f>VLOOKUP($A3,'6'!$B$10:$D$45,3,FALSE)</f>
        <v>0</v>
      </c>
      <c r="I3" s="9">
        <f>IF(J3 &gt; 0,K3/J3,0)</f>
        <v>312.15999999999997</v>
      </c>
      <c r="J3" s="9">
        <f>VLOOKUP(A3,Formelhilfe!$A$9:$H$44,8,FALSE)</f>
        <v>5</v>
      </c>
      <c r="K3" s="10">
        <f>SUM(C3:H3)</f>
        <v>1560.8</v>
      </c>
      <c r="L3" s="9">
        <f>VLOOKUP($A3,'7'!$B$10:$D$45,3,FALSE)</f>
        <v>311.7</v>
      </c>
      <c r="M3" s="9">
        <f>VLOOKUP($A3,'8'!$B$10:$D$45,3,FALSE)</f>
        <v>311.8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311.75</v>
      </c>
      <c r="S3" s="9">
        <f>VLOOKUP(A3,Formelhilfe!$A$9:$O$44,15,FALSE)</f>
        <v>2</v>
      </c>
      <c r="T3" s="10">
        <f>SUM(L3:Q3)</f>
        <v>623.5</v>
      </c>
      <c r="U3" s="10">
        <f>IF(V3&gt;0,W3/V3,0)</f>
        <v>312.04285714285714</v>
      </c>
      <c r="V3" s="9">
        <f>VLOOKUP(A3,Formelhilfe!$A$9:$P$44,16,FALSE)</f>
        <v>7</v>
      </c>
      <c r="W3" s="11">
        <f>SUM(C3:H3,L3:Q3)</f>
        <v>2184.3000000000002</v>
      </c>
    </row>
    <row r="4" spans="1:23" ht="20.25" customHeight="1" x14ac:dyDescent="0.5">
      <c r="A4" s="171" t="s">
        <v>121</v>
      </c>
      <c r="B4" s="95" t="str">
        <f>VLOOKUP(A4,'Wettkampf 1'!$B$10:$C$45,2,FALSE)</f>
        <v>Breddenberg II</v>
      </c>
      <c r="C4" s="9">
        <f>VLOOKUP(A4,'Wettkampf 1'!$B$10:$D$45,3,FALSE)</f>
        <v>313.10000000000002</v>
      </c>
      <c r="D4" s="9">
        <f>VLOOKUP($A4,'2'!$B$10:$D$45,3,FALSE)</f>
        <v>309.39999999999998</v>
      </c>
      <c r="E4" s="9">
        <f>VLOOKUP($A4,'3'!$B$10:$D$45,3,FALSE)</f>
        <v>309.3</v>
      </c>
      <c r="F4" s="9">
        <f>VLOOKUP($A4,'4'!$B$10:$D$45,3,FALSE)</f>
        <v>311.39999999999998</v>
      </c>
      <c r="G4" s="9">
        <f>VLOOKUP($A4,'5'!$B$10:$D$45,3,FALSE)</f>
        <v>304.5</v>
      </c>
      <c r="H4" s="9">
        <f>VLOOKUP($A4,'6'!$B$10:$D$45,3,FALSE)</f>
        <v>0</v>
      </c>
      <c r="I4" s="9">
        <f>IF(J4 &gt; 0,K4/J4,0)</f>
        <v>309.53999999999996</v>
      </c>
      <c r="J4" s="9">
        <f>VLOOKUP(A4,Formelhilfe!$A$9:$H$44,8,FALSE)</f>
        <v>5</v>
      </c>
      <c r="K4" s="10">
        <f>SUM(C4:H4)</f>
        <v>1547.6999999999998</v>
      </c>
      <c r="L4" s="9">
        <f>VLOOKUP($A4,'7'!$B$10:$D$45,3,FALSE)</f>
        <v>312.2</v>
      </c>
      <c r="M4" s="9">
        <f>VLOOKUP($A4,'8'!$B$10:$D$45,3,FALSE)</f>
        <v>313.7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312.95</v>
      </c>
      <c r="S4" s="9">
        <f>VLOOKUP(A4,Formelhilfe!$A$9:$O$44,15,FALSE)</f>
        <v>2</v>
      </c>
      <c r="T4" s="10">
        <f>SUM(L4:Q4)</f>
        <v>625.9</v>
      </c>
      <c r="U4" s="10">
        <f>IF(V4&gt;0,W4/V4,0)</f>
        <v>310.51428571428568</v>
      </c>
      <c r="V4" s="9">
        <f>VLOOKUP(A4,Formelhilfe!$A$9:$P$44,16,FALSE)</f>
        <v>7</v>
      </c>
      <c r="W4" s="11">
        <f>SUM(C4:H4,L4:Q4)</f>
        <v>2173.6</v>
      </c>
    </row>
    <row r="5" spans="1:23" ht="20.25" customHeight="1" x14ac:dyDescent="0.5">
      <c r="A5" s="171" t="s">
        <v>122</v>
      </c>
      <c r="B5" s="95" t="str">
        <f>VLOOKUP(A5,'Wettkampf 1'!$B$10:$C$45,2,FALSE)</f>
        <v>Breddenberg II</v>
      </c>
      <c r="C5" s="9">
        <f>VLOOKUP(A5,'Wettkampf 1'!$B$10:$D$45,3,FALSE)</f>
        <v>312.7</v>
      </c>
      <c r="D5" s="9">
        <f>VLOOKUP($A5,'2'!$B$10:$D$45,3,FALSE)</f>
        <v>312.7</v>
      </c>
      <c r="E5" s="9">
        <f>VLOOKUP($A5,'3'!$B$10:$D$45,3,FALSE)</f>
        <v>310.8</v>
      </c>
      <c r="F5" s="9">
        <f>VLOOKUP($A5,'4'!$B$10:$D$45,3,FALSE)</f>
        <v>312.2</v>
      </c>
      <c r="G5" s="9">
        <f>VLOOKUP($A5,'5'!$B$10:$D$45,3,FALSE)</f>
        <v>305.7</v>
      </c>
      <c r="H5" s="9">
        <f>VLOOKUP($A5,'6'!$B$10:$D$45,3,FALSE)</f>
        <v>0</v>
      </c>
      <c r="I5" s="9">
        <f>IF(J5 &gt; 0,K5/J5,0)</f>
        <v>310.82000000000005</v>
      </c>
      <c r="J5" s="9">
        <f>VLOOKUP(A5,Formelhilfe!$A$9:$H$44,8,FALSE)</f>
        <v>5</v>
      </c>
      <c r="K5" s="10">
        <f>SUM(C5:H5)</f>
        <v>1554.1000000000001</v>
      </c>
      <c r="L5" s="9">
        <f>VLOOKUP($A5,'7'!$B$10:$D$45,3,FALSE)</f>
        <v>308.10000000000002</v>
      </c>
      <c r="M5" s="9">
        <f>VLOOKUP($A5,'8'!$B$10:$D$45,3,FALSE)</f>
        <v>311.10000000000002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309.60000000000002</v>
      </c>
      <c r="S5" s="9">
        <f>VLOOKUP(A5,Formelhilfe!$A$9:$O$44,15,FALSE)</f>
        <v>2</v>
      </c>
      <c r="T5" s="10">
        <f>SUM(L5:Q5)</f>
        <v>619.20000000000005</v>
      </c>
      <c r="U5" s="10">
        <f>IF(V5&gt;0,W5/V5,0)</f>
        <v>310.47142857142859</v>
      </c>
      <c r="V5" s="9">
        <f>VLOOKUP(A5,Formelhilfe!$A$9:$P$44,16,FALSE)</f>
        <v>7</v>
      </c>
      <c r="W5" s="11">
        <f>SUM(C5:H5,L5:Q5)</f>
        <v>2173.3000000000002</v>
      </c>
    </row>
    <row r="6" spans="1:23" ht="20.25" customHeight="1" x14ac:dyDescent="0.5">
      <c r="A6" s="171" t="s">
        <v>103</v>
      </c>
      <c r="B6" s="95" t="str">
        <f>VLOOKUP(A6,'Wettkampf 1'!$B$10:$C$45,2,FALSE)</f>
        <v>Börgerwald I</v>
      </c>
      <c r="C6" s="9">
        <f>VLOOKUP(A6,'Wettkampf 1'!$B$10:$D$45,3,FALSE)</f>
        <v>318.39999999999998</v>
      </c>
      <c r="D6" s="9">
        <f>VLOOKUP($A6,'2'!$B$10:$D$45,3,FALSE)</f>
        <v>307.89999999999998</v>
      </c>
      <c r="E6" s="9">
        <f>VLOOKUP($A6,'3'!$B$10:$D$45,3,FALSE)</f>
        <v>313.5</v>
      </c>
      <c r="F6" s="9">
        <f>VLOOKUP($A6,'4'!$B$10:$D$45,3,FALSE)</f>
        <v>312</v>
      </c>
      <c r="G6" s="9">
        <f>VLOOKUP($A6,'5'!$B$10:$D$45,3,FALSE)</f>
        <v>307.2</v>
      </c>
      <c r="H6" s="9">
        <f>VLOOKUP($A6,'6'!$B$10:$D$45,3,FALSE)</f>
        <v>0</v>
      </c>
      <c r="I6" s="9">
        <f>IF(J6 &gt; 0,K6/J6,0)</f>
        <v>311.8</v>
      </c>
      <c r="J6" s="9">
        <f>VLOOKUP(A6,Formelhilfe!$A$9:$H$44,8,FALSE)</f>
        <v>5</v>
      </c>
      <c r="K6" s="10">
        <f>SUM(C6:H6)</f>
        <v>1559</v>
      </c>
      <c r="L6" s="9">
        <f>VLOOKUP($A6,'7'!$B$10:$D$45,3,FALSE)</f>
        <v>309.5</v>
      </c>
      <c r="M6" s="9">
        <f>VLOOKUP($A6,'8'!$B$10:$D$45,3,FALSE)</f>
        <v>304.5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307</v>
      </c>
      <c r="S6" s="9">
        <f>VLOOKUP(A6,Formelhilfe!$A$9:$O$44,15,FALSE)</f>
        <v>2</v>
      </c>
      <c r="T6" s="10">
        <f>SUM(L6:Q6)</f>
        <v>614</v>
      </c>
      <c r="U6" s="10">
        <f>IF(V6&gt;0,W6/V6,0)</f>
        <v>310.42857142857144</v>
      </c>
      <c r="V6" s="9">
        <f>VLOOKUP(A6,Formelhilfe!$A$9:$P$44,16,FALSE)</f>
        <v>7</v>
      </c>
      <c r="W6" s="11">
        <f>SUM(C6:H6,L6:Q6)</f>
        <v>2173</v>
      </c>
    </row>
    <row r="7" spans="1:23" ht="20.25" customHeight="1" x14ac:dyDescent="0.5">
      <c r="A7" s="171" t="s">
        <v>120</v>
      </c>
      <c r="B7" s="95" t="str">
        <f>VLOOKUP(A7,'Wettkampf 1'!$B$10:$C$45,2,FALSE)</f>
        <v>Spahnharrenstätte II</v>
      </c>
      <c r="C7" s="9">
        <f>VLOOKUP(A7,'Wettkampf 1'!$B$10:$D$45,3,FALSE)</f>
        <v>311.39999999999998</v>
      </c>
      <c r="D7" s="9">
        <f>VLOOKUP($A7,'2'!$B$10:$D$45,3,FALSE)</f>
        <v>309.5</v>
      </c>
      <c r="E7" s="9">
        <f>VLOOKUP($A7,'3'!$B$10:$D$45,3,FALSE)</f>
        <v>310.7</v>
      </c>
      <c r="F7" s="9">
        <f>VLOOKUP($A7,'4'!$B$10:$D$45,3,FALSE)</f>
        <v>306.2</v>
      </c>
      <c r="G7" s="9">
        <f>VLOOKUP($A7,'5'!$B$10:$D$45,3,FALSE)</f>
        <v>310.5</v>
      </c>
      <c r="H7" s="9">
        <f>VLOOKUP($A7,'6'!$B$10:$D$45,3,FALSE)</f>
        <v>0</v>
      </c>
      <c r="I7" s="9">
        <f>IF(J7 &gt; 0,K7/J7,0)</f>
        <v>309.65999999999997</v>
      </c>
      <c r="J7" s="9">
        <f>VLOOKUP(A7,Formelhilfe!$A$9:$H$44,8,FALSE)</f>
        <v>5</v>
      </c>
      <c r="K7" s="10">
        <f>SUM(C7:H7)</f>
        <v>1548.3</v>
      </c>
      <c r="L7" s="9">
        <f>VLOOKUP($A7,'7'!$B$10:$D$45,3,FALSE)</f>
        <v>306.89999999999998</v>
      </c>
      <c r="M7" s="9">
        <f>VLOOKUP($A7,'8'!$B$10:$D$45,3,FALSE)</f>
        <v>310.7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308.79999999999995</v>
      </c>
      <c r="S7" s="9">
        <f>VLOOKUP(A7,Formelhilfe!$A$9:$O$44,15,FALSE)</f>
        <v>2</v>
      </c>
      <c r="T7" s="10">
        <f>SUM(L7:Q7)</f>
        <v>617.59999999999991</v>
      </c>
      <c r="U7" s="10">
        <f>IF(V7&gt;0,W7/V7,0)</f>
        <v>309.41428571428565</v>
      </c>
      <c r="V7" s="9">
        <f>VLOOKUP(A7,Formelhilfe!$A$9:$P$44,16,FALSE)</f>
        <v>7</v>
      </c>
      <c r="W7" s="11">
        <f>SUM(C7:H7,L7:Q7)</f>
        <v>2165.8999999999996</v>
      </c>
    </row>
    <row r="8" spans="1:23" ht="20.25" customHeight="1" x14ac:dyDescent="0.5">
      <c r="A8" s="171" t="s">
        <v>119</v>
      </c>
      <c r="B8" s="95" t="str">
        <f>VLOOKUP(A8,'Wettkampf 1'!$B$10:$C$45,2,FALSE)</f>
        <v>Spahnharrenstätte II</v>
      </c>
      <c r="C8" s="9">
        <f>VLOOKUP(A8,'Wettkampf 1'!$B$10:$D$45,3,FALSE)</f>
        <v>304.7</v>
      </c>
      <c r="D8" s="9">
        <f>VLOOKUP($A8,'2'!$B$10:$D$45,3,FALSE)</f>
        <v>308.39999999999998</v>
      </c>
      <c r="E8" s="9">
        <f>VLOOKUP($A8,'3'!$B$10:$D$45,3,FALSE)</f>
        <v>309.5</v>
      </c>
      <c r="F8" s="9">
        <f>VLOOKUP($A8,'4'!$B$10:$D$45,3,FALSE)</f>
        <v>306.5</v>
      </c>
      <c r="G8" s="9">
        <f>VLOOKUP($A8,'5'!$B$10:$D$45,3,FALSE)</f>
        <v>308</v>
      </c>
      <c r="H8" s="9">
        <f>VLOOKUP($A8,'6'!$B$10:$D$45,3,FALSE)</f>
        <v>0</v>
      </c>
      <c r="I8" s="9">
        <f>IF(J8 &gt; 0,K8/J8,0)</f>
        <v>307.41999999999996</v>
      </c>
      <c r="J8" s="9">
        <f>VLOOKUP(A8,Formelhilfe!$A$9:$H$44,8,FALSE)</f>
        <v>5</v>
      </c>
      <c r="K8" s="10">
        <f>SUM(C8:H8)</f>
        <v>1537.1</v>
      </c>
      <c r="L8" s="9">
        <f>VLOOKUP($A8,'7'!$B$10:$D$45,3,FALSE)</f>
        <v>310.2</v>
      </c>
      <c r="M8" s="9">
        <f>VLOOKUP($A8,'8'!$B$10:$D$45,3,FALSE)</f>
        <v>312.89999999999998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311.54999999999995</v>
      </c>
      <c r="S8" s="9">
        <f>VLOOKUP(A8,Formelhilfe!$A$9:$O$44,15,FALSE)</f>
        <v>2</v>
      </c>
      <c r="T8" s="10">
        <f>SUM(L8:Q8)</f>
        <v>623.09999999999991</v>
      </c>
      <c r="U8" s="10">
        <f>IF(V8&gt;0,W8/V8,0)</f>
        <v>308.59999999999997</v>
      </c>
      <c r="V8" s="9">
        <f>VLOOKUP(A8,Formelhilfe!$A$9:$P$44,16,FALSE)</f>
        <v>7</v>
      </c>
      <c r="W8" s="11">
        <f>SUM(C8:H8,L8:Q8)</f>
        <v>2160.1999999999998</v>
      </c>
    </row>
    <row r="9" spans="1:23" ht="20.25" customHeight="1" x14ac:dyDescent="0.5">
      <c r="A9" s="171" t="s">
        <v>104</v>
      </c>
      <c r="B9" s="95" t="str">
        <f>VLOOKUP(A9,'Wettkampf 1'!$B$10:$C$45,2,FALSE)</f>
        <v>Börgerwald I</v>
      </c>
      <c r="C9" s="9">
        <f>VLOOKUP(A9,'Wettkampf 1'!$B$10:$D$45,3,FALSE)</f>
        <v>309.2</v>
      </c>
      <c r="D9" s="9">
        <f>VLOOKUP($A9,'2'!$B$10:$D$45,3,FALSE)</f>
        <v>302.10000000000002</v>
      </c>
      <c r="E9" s="9">
        <f>VLOOKUP($A9,'3'!$B$10:$D$45,3,FALSE)</f>
        <v>302.89999999999998</v>
      </c>
      <c r="F9" s="9">
        <f>VLOOKUP($A9,'4'!$B$10:$D$45,3,FALSE)</f>
        <v>307.39999999999998</v>
      </c>
      <c r="G9" s="9">
        <f>VLOOKUP($A9,'5'!$B$10:$D$45,3,FALSE)</f>
        <v>300.39999999999998</v>
      </c>
      <c r="H9" s="9">
        <f>VLOOKUP($A9,'6'!$B$10:$D$45,3,FALSE)</f>
        <v>0</v>
      </c>
      <c r="I9" s="9">
        <f>IF(J9 &gt; 0,K9/J9,0)</f>
        <v>304.39999999999998</v>
      </c>
      <c r="J9" s="9">
        <f>VLOOKUP(A9,Formelhilfe!$A$9:$H$44,8,FALSE)</f>
        <v>5</v>
      </c>
      <c r="K9" s="10">
        <f>SUM(C9:H9)</f>
        <v>1522</v>
      </c>
      <c r="L9" s="9">
        <f>VLOOKUP($A9,'7'!$B$10:$D$45,3,FALSE)</f>
        <v>311.10000000000002</v>
      </c>
      <c r="M9" s="9">
        <f>VLOOKUP($A9,'8'!$B$10:$D$45,3,FALSE)</f>
        <v>308.89999999999998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310</v>
      </c>
      <c r="S9" s="9">
        <f>VLOOKUP(A9,Formelhilfe!$A$9:$O$44,15,FALSE)</f>
        <v>2</v>
      </c>
      <c r="T9" s="10">
        <f>SUM(L9:Q9)</f>
        <v>620</v>
      </c>
      <c r="U9" s="10">
        <f>IF(V9&gt;0,W9/V9,0)</f>
        <v>306</v>
      </c>
      <c r="V9" s="9">
        <f>VLOOKUP(A9,Formelhilfe!$A$9:$P$44,16,FALSE)</f>
        <v>7</v>
      </c>
      <c r="W9" s="11">
        <f>SUM(C9:H9,L9:Q9)</f>
        <v>2142</v>
      </c>
    </row>
    <row r="10" spans="1:23" ht="20.25" customHeight="1" x14ac:dyDescent="0.5">
      <c r="A10" s="171" t="s">
        <v>111</v>
      </c>
      <c r="B10" s="95" t="str">
        <f>VLOOKUP(A10,'Wettkampf 1'!$B$10:$C$45,2,FALSE)</f>
        <v>Lorup I</v>
      </c>
      <c r="C10" s="9">
        <f>VLOOKUP(A10,'Wettkampf 1'!$B$10:$D$45,3,FALSE)</f>
        <v>309</v>
      </c>
      <c r="D10" s="9">
        <f>VLOOKUP($A10,'2'!$B$10:$D$45,3,FALSE)</f>
        <v>307.10000000000002</v>
      </c>
      <c r="E10" s="9">
        <f>VLOOKUP($A10,'3'!$B$10:$D$45,3,FALSE)</f>
        <v>302.39999999999998</v>
      </c>
      <c r="F10" s="9">
        <f>VLOOKUP($A10,'4'!$B$10:$D$45,3,FALSE)</f>
        <v>304.2</v>
      </c>
      <c r="G10" s="9">
        <f>VLOOKUP($A10,'5'!$B$10:$D$45,3,FALSE)</f>
        <v>301.5</v>
      </c>
      <c r="H10" s="9">
        <f>VLOOKUP($A10,'6'!$B$10:$D$45,3,FALSE)</f>
        <v>0</v>
      </c>
      <c r="I10" s="9">
        <f>IF(J10 &gt; 0,K10/J10,0)</f>
        <v>304.84000000000003</v>
      </c>
      <c r="J10" s="9">
        <f>VLOOKUP(A10,Formelhilfe!$A$9:$H$44,8,FALSE)</f>
        <v>5</v>
      </c>
      <c r="K10" s="10">
        <f>SUM(C10:H10)</f>
        <v>1524.2</v>
      </c>
      <c r="L10" s="9">
        <f>VLOOKUP($A10,'7'!$B$10:$D$45,3,FALSE)</f>
        <v>308.10000000000002</v>
      </c>
      <c r="M10" s="9">
        <f>VLOOKUP($A10,'8'!$B$10:$D$45,3,FALSE)</f>
        <v>302.10000000000002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305.10000000000002</v>
      </c>
      <c r="S10" s="9">
        <f>VLOOKUP(A10,Formelhilfe!$A$9:$O$44,15,FALSE)</f>
        <v>2</v>
      </c>
      <c r="T10" s="10">
        <f>SUM(L10:Q10)</f>
        <v>610.20000000000005</v>
      </c>
      <c r="U10" s="10">
        <f>IF(V10&gt;0,W10/V10,0)</f>
        <v>304.91428571428571</v>
      </c>
      <c r="V10" s="9">
        <f>VLOOKUP(A10,Formelhilfe!$A$9:$P$44,16,FALSE)</f>
        <v>7</v>
      </c>
      <c r="W10" s="11">
        <f>SUM(C10:H10,L10:Q10)</f>
        <v>2134.4</v>
      </c>
    </row>
    <row r="11" spans="1:23" ht="20.25" customHeight="1" x14ac:dyDescent="0.5">
      <c r="A11" s="171" t="s">
        <v>123</v>
      </c>
      <c r="B11" s="95" t="str">
        <f>VLOOKUP(A11,'Wettkampf 1'!$B$10:$C$45,2,FALSE)</f>
        <v>Breddenberg II</v>
      </c>
      <c r="C11" s="9">
        <f>VLOOKUP(A11,'Wettkampf 1'!$B$10:$D$45,3,FALSE)</f>
        <v>299.5</v>
      </c>
      <c r="D11" s="9">
        <f>VLOOKUP($A11,'2'!$B$10:$D$45,3,FALSE)</f>
        <v>306.3</v>
      </c>
      <c r="E11" s="9">
        <f>VLOOKUP($A11,'3'!$B$10:$D$45,3,FALSE)</f>
        <v>305.10000000000002</v>
      </c>
      <c r="F11" s="9">
        <f>VLOOKUP($A11,'4'!$B$10:$D$45,3,FALSE)</f>
        <v>302.2</v>
      </c>
      <c r="G11" s="9">
        <f>VLOOKUP($A11,'5'!$B$10:$D$45,3,FALSE)</f>
        <v>306.5</v>
      </c>
      <c r="H11" s="9">
        <f>VLOOKUP($A11,'6'!$B$10:$D$45,3,FALSE)</f>
        <v>0</v>
      </c>
      <c r="I11" s="9">
        <f>IF(J11 &gt; 0,K11/J11,0)</f>
        <v>303.91999999999996</v>
      </c>
      <c r="J11" s="9">
        <f>VLOOKUP(A11,Formelhilfe!$A$9:$H$44,8,FALSE)</f>
        <v>5</v>
      </c>
      <c r="K11" s="10">
        <f>SUM(C11:H11)</f>
        <v>1519.6</v>
      </c>
      <c r="L11" s="9">
        <f>VLOOKUP($A11,'7'!$B$10:$D$45,3,FALSE)</f>
        <v>302.60000000000002</v>
      </c>
      <c r="M11" s="9">
        <f>VLOOKUP($A11,'8'!$B$10:$D$45,3,FALSE)</f>
        <v>303.89999999999998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303.25</v>
      </c>
      <c r="S11" s="9">
        <f>VLOOKUP(A11,Formelhilfe!$A$9:$O$44,15,FALSE)</f>
        <v>2</v>
      </c>
      <c r="T11" s="10">
        <f>SUM(L11:Q11)</f>
        <v>606.5</v>
      </c>
      <c r="U11" s="10">
        <f>IF(V11&gt;0,W11/V11,0)</f>
        <v>303.7285714285714</v>
      </c>
      <c r="V11" s="9">
        <f>VLOOKUP(A11,Formelhilfe!$A$9:$P$44,16,FALSE)</f>
        <v>7</v>
      </c>
      <c r="W11" s="11">
        <f>SUM(C11:H11,L11:Q11)</f>
        <v>2126.1</v>
      </c>
    </row>
    <row r="12" spans="1:23" ht="20.25" customHeight="1" x14ac:dyDescent="0.5">
      <c r="A12" s="171" t="s">
        <v>118</v>
      </c>
      <c r="B12" s="95" t="str">
        <f>VLOOKUP(A12,'Wettkampf 1'!$B$10:$C$45,2,FALSE)</f>
        <v>Spahnharrenstätte II</v>
      </c>
      <c r="C12" s="9">
        <f>VLOOKUP(A12,'Wettkampf 1'!$B$10:$D$45,3,FALSE)</f>
        <v>305.8</v>
      </c>
      <c r="D12" s="9">
        <f>VLOOKUP($A12,'2'!$B$10:$D$45,3,FALSE)</f>
        <v>299.7</v>
      </c>
      <c r="E12" s="9">
        <f>VLOOKUP($A12,'3'!$B$10:$D$45,3,FALSE)</f>
        <v>307.8</v>
      </c>
      <c r="F12" s="9">
        <f>VLOOKUP($A12,'4'!$B$10:$D$45,3,FALSE)</f>
        <v>301.7</v>
      </c>
      <c r="G12" s="9">
        <f>VLOOKUP($A12,'5'!$B$10:$D$45,3,FALSE)</f>
        <v>305.5</v>
      </c>
      <c r="H12" s="9">
        <f>VLOOKUP($A12,'6'!$B$10:$D$45,3,FALSE)</f>
        <v>0</v>
      </c>
      <c r="I12" s="9">
        <f>IF(J12 &gt; 0,K12/J12,0)</f>
        <v>304.10000000000002</v>
      </c>
      <c r="J12" s="9">
        <f>VLOOKUP(A12,Formelhilfe!$A$9:$H$44,8,FALSE)</f>
        <v>5</v>
      </c>
      <c r="K12" s="10">
        <f>SUM(C12:H12)</f>
        <v>1520.5</v>
      </c>
      <c r="L12" s="9">
        <f>VLOOKUP($A12,'7'!$B$10:$D$45,3,FALSE)</f>
        <v>300.60000000000002</v>
      </c>
      <c r="M12" s="9">
        <f>VLOOKUP($A12,'8'!$B$10:$D$45,3,FALSE)</f>
        <v>299.5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300.05</v>
      </c>
      <c r="S12" s="9">
        <f>VLOOKUP(A12,Formelhilfe!$A$9:$O$44,15,FALSE)</f>
        <v>2</v>
      </c>
      <c r="T12" s="10">
        <f>SUM(L12:Q12)</f>
        <v>600.1</v>
      </c>
      <c r="U12" s="10">
        <f>IF(V12&gt;0,W12/V12,0)</f>
        <v>302.94285714285712</v>
      </c>
      <c r="V12" s="9">
        <f>VLOOKUP(A12,Formelhilfe!$A$9:$P$44,16,FALSE)</f>
        <v>7</v>
      </c>
      <c r="W12" s="11">
        <f>SUM(C12:H12,L12:Q12)</f>
        <v>2120.6</v>
      </c>
    </row>
    <row r="13" spans="1:23" ht="20.25" customHeight="1" x14ac:dyDescent="0.5">
      <c r="A13" s="171" t="s">
        <v>108</v>
      </c>
      <c r="B13" s="95" t="str">
        <f>VLOOKUP(A13,'Wettkampf 1'!$B$10:$C$45,2,FALSE)</f>
        <v>Börgerwald I</v>
      </c>
      <c r="C13" s="9">
        <f>VLOOKUP(A13,'Wettkampf 1'!$B$10:$D$45,3,FALSE)</f>
        <v>301</v>
      </c>
      <c r="D13" s="9">
        <f>VLOOKUP($A13,'2'!$B$10:$D$45,3,FALSE)</f>
        <v>289.39999999999998</v>
      </c>
      <c r="E13" s="9">
        <f>VLOOKUP($A13,'3'!$B$10:$D$45,3,FALSE)</f>
        <v>305.3</v>
      </c>
      <c r="F13" s="9">
        <f>VLOOKUP($A13,'4'!$B$10:$D$45,3,FALSE)</f>
        <v>302.2</v>
      </c>
      <c r="G13" s="9">
        <f>VLOOKUP($A13,'5'!$B$10:$D$45,3,FALSE)</f>
        <v>306.89999999999998</v>
      </c>
      <c r="H13" s="9">
        <f>VLOOKUP($A13,'6'!$B$10:$D$45,3,FALSE)</f>
        <v>0</v>
      </c>
      <c r="I13" s="9">
        <f>IF(J13 &gt; 0,K13/J13,0)</f>
        <v>300.96000000000004</v>
      </c>
      <c r="J13" s="9">
        <f>VLOOKUP(A13,Formelhilfe!$A$9:$H$44,8,FALSE)</f>
        <v>5</v>
      </c>
      <c r="K13" s="10">
        <f>SUM(C13:H13)</f>
        <v>1504.8000000000002</v>
      </c>
      <c r="L13" s="9">
        <f>VLOOKUP($A13,'7'!$B$10:$D$45,3,FALSE)</f>
        <v>310.10000000000002</v>
      </c>
      <c r="M13" s="9">
        <f>VLOOKUP($A13,'8'!$B$10:$D$45,3,FALSE)</f>
        <v>302.5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306.3</v>
      </c>
      <c r="S13" s="9">
        <f>VLOOKUP(A13,Formelhilfe!$A$9:$O$44,15,FALSE)</f>
        <v>2</v>
      </c>
      <c r="T13" s="10">
        <f>SUM(L13:Q13)</f>
        <v>612.6</v>
      </c>
      <c r="U13" s="10">
        <f>IF(V13&gt;0,W13/V13,0)</f>
        <v>302.48571428571432</v>
      </c>
      <c r="V13" s="9">
        <f>VLOOKUP(A13,Formelhilfe!$A$9:$P$44,16,FALSE)</f>
        <v>7</v>
      </c>
      <c r="W13" s="11">
        <f>SUM(C13:H13,L13:Q13)</f>
        <v>2117.4</v>
      </c>
    </row>
    <row r="14" spans="1:23" ht="20.25" customHeight="1" x14ac:dyDescent="0.5">
      <c r="A14" s="171" t="s">
        <v>112</v>
      </c>
      <c r="B14" s="95" t="str">
        <f>VLOOKUP(A14,'Wettkampf 1'!$B$10:$C$45,2,FALSE)</f>
        <v>Börgerwald II</v>
      </c>
      <c r="C14" s="9">
        <f>VLOOKUP(A14,'Wettkampf 1'!$B$10:$D$45,3,FALSE)</f>
        <v>304.3</v>
      </c>
      <c r="D14" s="9">
        <f>VLOOKUP($A14,'2'!$B$10:$D$45,3,FALSE)</f>
        <v>298.7</v>
      </c>
      <c r="E14" s="9">
        <f>VLOOKUP($A14,'3'!$B$10:$D$45,3,FALSE)</f>
        <v>294.8</v>
      </c>
      <c r="F14" s="9">
        <f>VLOOKUP($A14,'4'!$B$10:$D$45,3,FALSE)</f>
        <v>296.2</v>
      </c>
      <c r="G14" s="9">
        <f>VLOOKUP($A14,'5'!$B$10:$D$45,3,FALSE)</f>
        <v>303.8</v>
      </c>
      <c r="H14" s="9">
        <f>VLOOKUP($A14,'6'!$B$10:$D$45,3,FALSE)</f>
        <v>0</v>
      </c>
      <c r="I14" s="9">
        <f>IF(J14 &gt; 0,K14/J14,0)</f>
        <v>299.56</v>
      </c>
      <c r="J14" s="9">
        <f>VLOOKUP(A14,Formelhilfe!$A$9:$H$44,8,FALSE)</f>
        <v>5</v>
      </c>
      <c r="K14" s="10">
        <f>SUM(C14:H14)</f>
        <v>1497.8</v>
      </c>
      <c r="L14" s="9">
        <f>VLOOKUP($A14,'7'!$B$10:$D$45,3,FALSE)</f>
        <v>309.7</v>
      </c>
      <c r="M14" s="9">
        <f>VLOOKUP($A14,'8'!$B$10:$D$45,3,FALSE)</f>
        <v>304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306.85000000000002</v>
      </c>
      <c r="S14" s="9">
        <f>VLOOKUP(A14,Formelhilfe!$A$9:$O$44,15,FALSE)</f>
        <v>2</v>
      </c>
      <c r="T14" s="10">
        <f>SUM(L14:Q14)</f>
        <v>613.70000000000005</v>
      </c>
      <c r="U14" s="10">
        <f>IF(V14&gt;0,W14/V14,0)</f>
        <v>301.64285714285717</v>
      </c>
      <c r="V14" s="9">
        <f>VLOOKUP(A14,Formelhilfe!$A$9:$P$44,16,FALSE)</f>
        <v>7</v>
      </c>
      <c r="W14" s="11">
        <f>SUM(C14:H14,L14:Q14)</f>
        <v>2111.5</v>
      </c>
    </row>
    <row r="15" spans="1:23" ht="20.25" customHeight="1" x14ac:dyDescent="0.5">
      <c r="A15" s="171" t="s">
        <v>107</v>
      </c>
      <c r="B15" s="95" t="str">
        <f>VLOOKUP(A15,'Wettkampf 1'!$B$10:$C$45,2,FALSE)</f>
        <v>Börgerwald I</v>
      </c>
      <c r="C15" s="9">
        <f>VLOOKUP(A15,'Wettkampf 1'!$B$10:$D$45,3,FALSE)</f>
        <v>296.8</v>
      </c>
      <c r="D15" s="9">
        <f>VLOOKUP($A15,'2'!$B$10:$D$45,3,FALSE)</f>
        <v>303</v>
      </c>
      <c r="E15" s="9">
        <f>VLOOKUP($A15,'3'!$B$10:$D$45,3,FALSE)</f>
        <v>300.60000000000002</v>
      </c>
      <c r="F15" s="9">
        <f>VLOOKUP($A15,'4'!$B$10:$D$45,3,FALSE)</f>
        <v>305.89999999999998</v>
      </c>
      <c r="G15" s="9">
        <f>VLOOKUP($A15,'5'!$B$10:$D$45,3,FALSE)</f>
        <v>292.3</v>
      </c>
      <c r="H15" s="9">
        <f>VLOOKUP($A15,'6'!$B$10:$D$45,3,FALSE)</f>
        <v>0</v>
      </c>
      <c r="I15" s="9">
        <f>IF(J15 &gt; 0,K15/J15,0)</f>
        <v>299.71999999999997</v>
      </c>
      <c r="J15" s="9">
        <f>VLOOKUP(A15,Formelhilfe!$A$9:$H$44,8,FALSE)</f>
        <v>5</v>
      </c>
      <c r="K15" s="10">
        <f>SUM(C15:H15)</f>
        <v>1498.6</v>
      </c>
      <c r="L15" s="9">
        <f>VLOOKUP($A15,'7'!$B$10:$D$45,3,FALSE)</f>
        <v>301.8</v>
      </c>
      <c r="M15" s="9">
        <f>VLOOKUP($A15,'8'!$B$10:$D$45,3,FALSE)</f>
        <v>300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300.89999999999998</v>
      </c>
      <c r="S15" s="9">
        <f>VLOOKUP(A15,Formelhilfe!$A$9:$O$44,15,FALSE)</f>
        <v>2</v>
      </c>
      <c r="T15" s="10">
        <f>SUM(L15:Q15)</f>
        <v>601.79999999999995</v>
      </c>
      <c r="U15" s="10">
        <f>IF(V15&gt;0,W15/V15,0)</f>
        <v>300.05714285714282</v>
      </c>
      <c r="V15" s="9">
        <f>VLOOKUP(A15,Formelhilfe!$A$9:$P$44,16,FALSE)</f>
        <v>7</v>
      </c>
      <c r="W15" s="11">
        <f>SUM(C15:H15,L15:Q15)</f>
        <v>2100.3999999999996</v>
      </c>
    </row>
    <row r="16" spans="1:23" ht="20.25" customHeight="1" x14ac:dyDescent="0.5">
      <c r="A16" s="171" t="s">
        <v>113</v>
      </c>
      <c r="B16" s="95" t="str">
        <f>VLOOKUP(A16,'Wettkampf 1'!$B$10:$C$45,2,FALSE)</f>
        <v>Börgerwald II</v>
      </c>
      <c r="C16" s="9">
        <f>VLOOKUP(A16,'Wettkampf 1'!$B$10:$D$45,3,FALSE)</f>
        <v>299.10000000000002</v>
      </c>
      <c r="D16" s="9">
        <f>VLOOKUP($A16,'2'!$B$10:$D$45,3,FALSE)</f>
        <v>301.7</v>
      </c>
      <c r="E16" s="9">
        <f>VLOOKUP($A16,'3'!$B$10:$D$45,3,FALSE)</f>
        <v>305.60000000000002</v>
      </c>
      <c r="F16" s="9">
        <f>VLOOKUP($A16,'4'!$B$10:$D$45,3,FALSE)</f>
        <v>296.7</v>
      </c>
      <c r="G16" s="9">
        <f>VLOOKUP($A16,'5'!$B$10:$D$45,3,FALSE)</f>
        <v>292.7</v>
      </c>
      <c r="H16" s="9">
        <f>VLOOKUP($A16,'6'!$B$10:$D$45,3,FALSE)</f>
        <v>0</v>
      </c>
      <c r="I16" s="9">
        <f>IF(J16 &gt; 0,K16/J16,0)</f>
        <v>299.15999999999997</v>
      </c>
      <c r="J16" s="9">
        <f>VLOOKUP(A16,Formelhilfe!$A$9:$H$44,8,FALSE)</f>
        <v>5</v>
      </c>
      <c r="K16" s="10">
        <f>SUM(C16:H16)</f>
        <v>1495.8</v>
      </c>
      <c r="L16" s="9">
        <f>VLOOKUP($A16,'7'!$B$10:$D$45,3,FALSE)</f>
        <v>298.60000000000002</v>
      </c>
      <c r="M16" s="9">
        <f>VLOOKUP($A16,'8'!$B$10:$D$45,3,FALSE)</f>
        <v>295.10000000000002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296.85000000000002</v>
      </c>
      <c r="S16" s="9">
        <f>VLOOKUP(A16,Formelhilfe!$A$9:$O$44,15,FALSE)</f>
        <v>2</v>
      </c>
      <c r="T16" s="10">
        <f>SUM(L16:Q16)</f>
        <v>593.70000000000005</v>
      </c>
      <c r="U16" s="10">
        <f>IF(V16&gt;0,W16/V16,0)</f>
        <v>298.5</v>
      </c>
      <c r="V16" s="9">
        <f>VLOOKUP(A16,Formelhilfe!$A$9:$P$44,16,FALSE)</f>
        <v>7</v>
      </c>
      <c r="W16" s="11">
        <f>SUM(C16:H16,L16:Q16)</f>
        <v>2089.5</v>
      </c>
    </row>
    <row r="17" spans="1:45" ht="20.25" customHeight="1" x14ac:dyDescent="0.5">
      <c r="A17" s="171" t="s">
        <v>117</v>
      </c>
      <c r="B17" s="95" t="str">
        <f>VLOOKUP(A17,'Wettkampf 1'!$B$10:$C$45,2,FALSE)</f>
        <v>Spahnharrenstätte II</v>
      </c>
      <c r="C17" s="9">
        <f>VLOOKUP(A17,'Wettkampf 1'!$B$10:$D$45,3,FALSE)</f>
        <v>301.10000000000002</v>
      </c>
      <c r="D17" s="9">
        <f>VLOOKUP($A17,'2'!$B$10:$D$45,3,FALSE)</f>
        <v>294.3</v>
      </c>
      <c r="E17" s="9">
        <f>VLOOKUP($A17,'3'!$B$10:$D$45,3,FALSE)</f>
        <v>296.7</v>
      </c>
      <c r="F17" s="9">
        <f>VLOOKUP($A17,'4'!$B$10:$D$45,3,FALSE)</f>
        <v>292.3</v>
      </c>
      <c r="G17" s="9">
        <f>VLOOKUP($A17,'5'!$B$10:$D$45,3,FALSE)</f>
        <v>291.5</v>
      </c>
      <c r="H17" s="9">
        <f>VLOOKUP($A17,'6'!$B$10:$D$45,3,FALSE)</f>
        <v>0</v>
      </c>
      <c r="I17" s="9">
        <f>IF(J17 &gt; 0,K17/J17,0)</f>
        <v>295.18</v>
      </c>
      <c r="J17" s="9">
        <f>VLOOKUP(A17,Formelhilfe!$A$9:$H$44,8,FALSE)</f>
        <v>5</v>
      </c>
      <c r="K17" s="10">
        <f>SUM(C17:H17)</f>
        <v>1475.9</v>
      </c>
      <c r="L17" s="9">
        <f>VLOOKUP($A17,'7'!$B$10:$D$45,3,FALSE)</f>
        <v>276.10000000000002</v>
      </c>
      <c r="M17" s="9">
        <f>VLOOKUP($A17,'8'!$B$10:$D$45,3,FALSE)</f>
        <v>268.10000000000002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272.10000000000002</v>
      </c>
      <c r="S17" s="9">
        <f>VLOOKUP(A17,Formelhilfe!$A$9:$O$44,15,FALSE)</f>
        <v>2</v>
      </c>
      <c r="T17" s="10">
        <f>SUM(L17:Q17)</f>
        <v>544.20000000000005</v>
      </c>
      <c r="U17" s="10">
        <f>IF(V17&gt;0,W17/V17,0)</f>
        <v>288.58571428571429</v>
      </c>
      <c r="V17" s="9">
        <f>VLOOKUP(A17,Formelhilfe!$A$9:$P$44,16,FALSE)</f>
        <v>7</v>
      </c>
      <c r="W17" s="11">
        <f>SUM(C17:H17,L17:Q17)</f>
        <v>2020.1</v>
      </c>
    </row>
    <row r="18" spans="1:45" ht="20.25" customHeight="1" x14ac:dyDescent="0.5">
      <c r="A18" s="171" t="s">
        <v>115</v>
      </c>
      <c r="B18" s="95" t="str">
        <f>VLOOKUP(A18,'Wettkampf 1'!$B$10:$C$45,2,FALSE)</f>
        <v>Börgerwald II</v>
      </c>
      <c r="C18" s="9">
        <f>VLOOKUP(A18,'Wettkampf 1'!$B$10:$D$45,3,FALSE)</f>
        <v>257.5</v>
      </c>
      <c r="D18" s="9">
        <f>VLOOKUP($A18,'2'!$B$10:$D$45,3,FALSE)</f>
        <v>274.3</v>
      </c>
      <c r="E18" s="9">
        <f>VLOOKUP($A18,'3'!$B$10:$D$45,3,FALSE)</f>
        <v>277.3</v>
      </c>
      <c r="F18" s="9">
        <f>VLOOKUP($A18,'4'!$B$10:$D$45,3,FALSE)</f>
        <v>279.7</v>
      </c>
      <c r="G18" s="9">
        <f>VLOOKUP($A18,'5'!$B$10:$D$45,3,FALSE)</f>
        <v>279.7</v>
      </c>
      <c r="H18" s="9">
        <f>VLOOKUP($A18,'6'!$B$10:$D$45,3,FALSE)</f>
        <v>0</v>
      </c>
      <c r="I18" s="9">
        <f>IF(J18 &gt; 0,K18/J18,0)</f>
        <v>273.7</v>
      </c>
      <c r="J18" s="9">
        <f>VLOOKUP(A18,Formelhilfe!$A$9:$H$44,8,FALSE)</f>
        <v>5</v>
      </c>
      <c r="K18" s="10">
        <f>SUM(C18:H18)</f>
        <v>1368.5</v>
      </c>
      <c r="L18" s="9">
        <f>VLOOKUP($A18,'7'!$B$10:$D$45,3,FALSE)</f>
        <v>261.10000000000002</v>
      </c>
      <c r="M18" s="9">
        <f>VLOOKUP($A18,'8'!$B$10:$D$45,3,FALSE)</f>
        <v>262.5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261.8</v>
      </c>
      <c r="S18" s="9">
        <f>VLOOKUP(A18,Formelhilfe!$A$9:$O$44,15,FALSE)</f>
        <v>2</v>
      </c>
      <c r="T18" s="10">
        <f>SUM(L18:Q18)</f>
        <v>523.6</v>
      </c>
      <c r="U18" s="10">
        <f>IF(V18&gt;0,W18/V18,0)</f>
        <v>270.3</v>
      </c>
      <c r="V18" s="9">
        <f>VLOOKUP(A18,Formelhilfe!$A$9:$P$44,16,FALSE)</f>
        <v>7</v>
      </c>
      <c r="W18" s="11">
        <f>SUM(C18:H18,L18:Q18)</f>
        <v>1892.1</v>
      </c>
    </row>
    <row r="19" spans="1:45" ht="20.25" customHeight="1" x14ac:dyDescent="0.5">
      <c r="A19" s="171" t="s">
        <v>124</v>
      </c>
      <c r="B19" s="95" t="str">
        <f>VLOOKUP(A19,'Wettkampf 1'!$B$10:$C$45,2,FALSE)</f>
        <v>Breddenberg II</v>
      </c>
      <c r="C19" s="9">
        <f>VLOOKUP(A19,'Wettkampf 1'!$B$10:$D$45,3,FALSE)</f>
        <v>282.3</v>
      </c>
      <c r="D19" s="9">
        <f>VLOOKUP($A19,'2'!$B$10:$D$45,3,FALSE)</f>
        <v>287.7</v>
      </c>
      <c r="E19" s="9">
        <f>VLOOKUP($A19,'3'!$B$10:$D$45,3,FALSE)</f>
        <v>0</v>
      </c>
      <c r="F19" s="9">
        <f>VLOOKUP($A19,'4'!$B$10:$D$45,3,FALSE)</f>
        <v>288.89999999999998</v>
      </c>
      <c r="G19" s="9">
        <f>VLOOKUP($A19,'5'!$B$10:$D$45,3,FALSE)</f>
        <v>0</v>
      </c>
      <c r="H19" s="9">
        <f>VLOOKUP($A19,'6'!$B$10:$D$45,3,FALSE)</f>
        <v>0</v>
      </c>
      <c r="I19" s="9">
        <f>IF(J19 &gt; 0,K19/J19,0)</f>
        <v>286.3</v>
      </c>
      <c r="J19" s="9">
        <f>VLOOKUP(A19,Formelhilfe!$A$9:$H$44,8,FALSE)</f>
        <v>3</v>
      </c>
      <c r="K19" s="10">
        <f>SUM(C19:H19)</f>
        <v>858.9</v>
      </c>
      <c r="L19" s="9">
        <f>VLOOKUP($A19,'7'!$B$10:$D$45,3,FALSE)</f>
        <v>290.10000000000002</v>
      </c>
      <c r="M19" s="9">
        <f>VLOOKUP($A19,'8'!$B$10:$D$45,3,FALSE)</f>
        <v>293.10000000000002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291.60000000000002</v>
      </c>
      <c r="S19" s="9">
        <f>VLOOKUP(A19,Formelhilfe!$A$9:$O$44,15,FALSE)</f>
        <v>2</v>
      </c>
      <c r="T19" s="10">
        <f>SUM(L19:Q19)</f>
        <v>583.20000000000005</v>
      </c>
      <c r="U19" s="10">
        <f>IF(V19&gt;0,W19/V19,0)</f>
        <v>288.41999999999996</v>
      </c>
      <c r="V19" s="9">
        <f>VLOOKUP(A19,Formelhilfe!$A$9:$P$44,16,FALSE)</f>
        <v>5</v>
      </c>
      <c r="W19" s="11">
        <f>SUM(C19:H19,L19:Q19)</f>
        <v>1442.1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5">
      <c r="A20" s="171" t="s">
        <v>114</v>
      </c>
      <c r="B20" s="95" t="str">
        <f>VLOOKUP(A20,'Wettkampf 1'!$B$10:$C$45,2,FALSE)</f>
        <v>Börgerwald II</v>
      </c>
      <c r="C20" s="9">
        <f>VLOOKUP(A20,'Wettkampf 1'!$B$10:$D$45,3,FALSE)</f>
        <v>285.7</v>
      </c>
      <c r="D20" s="9">
        <f>VLOOKUP($A20,'2'!$B$10:$D$45,3,FALSE)</f>
        <v>284.39999999999998</v>
      </c>
      <c r="E20" s="9">
        <f>VLOOKUP($A20,'3'!$B$10:$D$45,3,FALSE)</f>
        <v>287</v>
      </c>
      <c r="F20" s="9">
        <f>VLOOKUP($A20,'4'!$B$10:$D$45,3,FALSE)</f>
        <v>273.3</v>
      </c>
      <c r="G20" s="9">
        <f>VLOOKUP($A20,'5'!$B$10:$D$45,3,FALSE)</f>
        <v>0</v>
      </c>
      <c r="H20" s="9">
        <f>VLOOKUP($A20,'6'!$B$10:$D$45,3,FALSE)</f>
        <v>0</v>
      </c>
      <c r="I20" s="9">
        <f>IF(J20 &gt; 0,K20/J20,0)</f>
        <v>282.59999999999997</v>
      </c>
      <c r="J20" s="9">
        <f>VLOOKUP(A20,Formelhilfe!$A$9:$H$44,8,FALSE)</f>
        <v>4</v>
      </c>
      <c r="K20" s="10">
        <f>SUM(C20:H20)</f>
        <v>1130.3999999999999</v>
      </c>
      <c r="L20" s="9">
        <f>VLOOKUP($A20,'7'!$B$10:$D$45,3,FALSE)</f>
        <v>0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0</v>
      </c>
      <c r="S20" s="9">
        <f>VLOOKUP(A20,Formelhilfe!$A$9:$O$44,15,FALSE)</f>
        <v>0</v>
      </c>
      <c r="T20" s="10">
        <f>SUM(L20:Q20)</f>
        <v>0</v>
      </c>
      <c r="U20" s="10">
        <f>IF(V20&gt;0,W20/V20,0)</f>
        <v>282.59999999999997</v>
      </c>
      <c r="V20" s="9">
        <f>VLOOKUP(A20,Formelhilfe!$A$9:$P$44,16,FALSE)</f>
        <v>4</v>
      </c>
      <c r="W20" s="11">
        <f>SUM(C20:H20,L20:Q20)</f>
        <v>1130.3999999999999</v>
      </c>
    </row>
    <row r="21" spans="1:45" ht="20.25" customHeight="1" x14ac:dyDescent="0.5">
      <c r="A21" s="171" t="s">
        <v>125</v>
      </c>
      <c r="B21" s="95" t="str">
        <f>VLOOKUP(A21,'Wettkampf 1'!$B$10:$C$45,2,FALSE)</f>
        <v>Breddenberg II</v>
      </c>
      <c r="C21" s="9">
        <f>VLOOKUP(A21,'Wettkampf 1'!$B$10:$D$45,3,FALSE)</f>
        <v>299.7</v>
      </c>
      <c r="D21" s="9">
        <f>VLOOKUP($A21,'2'!$B$10:$D$45,3,FALSE)</f>
        <v>0</v>
      </c>
      <c r="E21" s="9">
        <f>VLOOKUP($A21,'3'!$B$10:$D$45,3,FALSE)</f>
        <v>292</v>
      </c>
      <c r="F21" s="9">
        <f>VLOOKUP($A21,'4'!$B$10:$D$45,3,FALSE)</f>
        <v>0</v>
      </c>
      <c r="G21" s="9">
        <f>VLOOKUP($A21,'5'!$B$10:$D$45,3,FALSE)</f>
        <v>288.39999999999998</v>
      </c>
      <c r="H21" s="9">
        <f>VLOOKUP($A21,'6'!$B$10:$D$45,3,FALSE)</f>
        <v>0</v>
      </c>
      <c r="I21" s="9">
        <f>IF(J21 &gt; 0,K21/J21,0)</f>
        <v>293.36666666666667</v>
      </c>
      <c r="J21" s="9">
        <f>VLOOKUP(A21,Formelhilfe!$A$9:$H$44,8,FALSE)</f>
        <v>3</v>
      </c>
      <c r="K21" s="10">
        <f>SUM(C21:H21)</f>
        <v>880.1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0</v>
      </c>
      <c r="S21" s="9">
        <f>VLOOKUP(A21,Formelhilfe!$A$9:$O$44,15,FALSE)</f>
        <v>0</v>
      </c>
      <c r="T21" s="10">
        <f>SUM(L21:Q21)</f>
        <v>0</v>
      </c>
      <c r="U21" s="10">
        <f>IF(V21&gt;0,W21/V21,0)</f>
        <v>293.36666666666667</v>
      </c>
      <c r="V21" s="9">
        <f>VLOOKUP(A21,Formelhilfe!$A$9:$P$44,16,FALSE)</f>
        <v>3</v>
      </c>
      <c r="W21" s="11">
        <f>SUM(C21:H21,L21:Q21)</f>
        <v>880.1</v>
      </c>
    </row>
    <row r="22" spans="1:45" ht="20.25" customHeight="1" x14ac:dyDescent="0.5">
      <c r="A22" s="171" t="s">
        <v>105</v>
      </c>
      <c r="B22" s="95" t="str">
        <f>VLOOKUP(A22,'Wettkampf 1'!$B$10:$C$45,2,FALSE)</f>
        <v>Börgerwald I</v>
      </c>
      <c r="C22" s="9">
        <f>VLOOKUP(A22,'Wettkampf 1'!$B$10:$D$45,3,FALSE)</f>
        <v>0</v>
      </c>
      <c r="D22" s="9">
        <f>VLOOKUP($A22,'2'!$B$10:$D$45,3,FALSE)</f>
        <v>0</v>
      </c>
      <c r="E22" s="9">
        <f>VLOOKUP($A22,'3'!$B$10:$D$45,3,FALSE)</f>
        <v>0</v>
      </c>
      <c r="F22" s="9">
        <f>VLOOKUP($A22,'4'!$B$10:$D$45,3,FALSE)</f>
        <v>0</v>
      </c>
      <c r="G22" s="9">
        <f>VLOOKUP($A22,'5'!$B$10:$D$45,3,FALSE)</f>
        <v>0</v>
      </c>
      <c r="H22" s="9">
        <f>VLOOKUP($A22,'6'!$B$10:$D$45,3,FALSE)</f>
        <v>0</v>
      </c>
      <c r="I22" s="9">
        <f>IF(J22 &gt; 0,K22/J22,0)</f>
        <v>0</v>
      </c>
      <c r="J22" s="9">
        <f>VLOOKUP(A22,Formelhilfe!$A$9:$H$44,8,FALSE)</f>
        <v>0</v>
      </c>
      <c r="K22" s="10">
        <f>SUM(C22:H22)</f>
        <v>0</v>
      </c>
      <c r="L22" s="9">
        <f>VLOOKUP($A22,'7'!$B$10:$D$45,3,FALSE)</f>
        <v>298.60000000000002</v>
      </c>
      <c r="M22" s="9">
        <f>VLOOKUP($A22,'8'!$B$10:$D$45,3,FALSE)</f>
        <v>297.89999999999998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298.25</v>
      </c>
      <c r="S22" s="9">
        <f>VLOOKUP(A22,Formelhilfe!$A$9:$O$44,15,FALSE)</f>
        <v>2</v>
      </c>
      <c r="T22" s="10">
        <f>SUM(L22:Q22)</f>
        <v>596.5</v>
      </c>
      <c r="U22" s="10">
        <f>IF(V22&gt;0,W22/V22,0)</f>
        <v>298.25</v>
      </c>
      <c r="V22" s="9">
        <f>VLOOKUP(A22,Formelhilfe!$A$9:$P$44,16,FALSE)</f>
        <v>2</v>
      </c>
      <c r="W22" s="11">
        <f>SUM(C22:H22,L22:Q22)</f>
        <v>596.5</v>
      </c>
    </row>
    <row r="23" spans="1:45" ht="20.25" customHeight="1" x14ac:dyDescent="0.5">
      <c r="A23" s="171" t="s">
        <v>49</v>
      </c>
      <c r="B23" s="95" t="str">
        <f>VLOOKUP(A23,'Wettkampf 1'!$B$10:$C$45,2,FALSE)</f>
        <v>Börgerwald I</v>
      </c>
      <c r="C23" s="9">
        <f>VLOOKUP(A23,'Wettkampf 1'!$B$10:$D$45,3,FALSE)</f>
        <v>0</v>
      </c>
      <c r="D23" s="9">
        <f>VLOOKUP($A23,'2'!$B$10:$D$45,3,FALSE)</f>
        <v>0</v>
      </c>
      <c r="E23" s="9">
        <f>VLOOKUP($A23,'3'!$B$10:$D$45,3,FALSE)</f>
        <v>0</v>
      </c>
      <c r="F23" s="9">
        <f>VLOOKUP($A23,'4'!$B$10:$D$45,3,FALSE)</f>
        <v>0</v>
      </c>
      <c r="G23" s="9">
        <f>VLOOKUP($A23,'5'!$B$10:$D$45,3,FALSE)</f>
        <v>0</v>
      </c>
      <c r="H23" s="9">
        <f>VLOOKUP($A23,'6'!$B$10:$D$45,3,FALSE)</f>
        <v>0</v>
      </c>
      <c r="I23" s="9">
        <f>IF(J23 &gt; 0,K23/J23,0)</f>
        <v>0</v>
      </c>
      <c r="J23" s="9">
        <f>VLOOKUP(A23,Formelhilfe!$A$9:$H$44,8,FALSE)</f>
        <v>0</v>
      </c>
      <c r="K23" s="10">
        <f>SUM(C23:H23)</f>
        <v>0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0</v>
      </c>
      <c r="V23" s="9">
        <f>VLOOKUP(A23,Formelhilfe!$A$9:$P$44,16,FALSE)</f>
        <v>0</v>
      </c>
      <c r="W23" s="11">
        <f>SUM(C23:H23,L23:Q23)</f>
        <v>0</v>
      </c>
    </row>
    <row r="24" spans="1:45" ht="20.25" customHeight="1" x14ac:dyDescent="0.5">
      <c r="A24" s="171" t="s">
        <v>74</v>
      </c>
      <c r="B24" s="95" t="str">
        <f>VLOOKUP(A24,'Wettkampf 1'!$B$10:$C$45,2,FALSE)</f>
        <v>Lorup I</v>
      </c>
      <c r="C24" s="9">
        <f>VLOOKUP(A24,'Wettkampf 1'!$B$10:$D$45,3,FALSE)</f>
        <v>0</v>
      </c>
      <c r="D24" s="9">
        <f>VLOOKUP($A24,'2'!$B$10:$D$45,3,FALSE)</f>
        <v>0</v>
      </c>
      <c r="E24" s="9">
        <f>VLOOKUP($A24,'3'!$B$10:$D$45,3,FALSE)</f>
        <v>0</v>
      </c>
      <c r="F24" s="9">
        <f>VLOOKUP($A24,'4'!$B$10:$D$45,3,FALSE)</f>
        <v>0</v>
      </c>
      <c r="G24" s="9">
        <f>VLOOKUP($A24,'5'!$B$10:$D$45,3,FALSE)</f>
        <v>0</v>
      </c>
      <c r="H24" s="9">
        <f>VLOOKUP($A24,'6'!$B$10:$D$45,3,FALSE)</f>
        <v>0</v>
      </c>
      <c r="I24" s="9">
        <f>IF(J24 &gt; 0,K24/J24,0)</f>
        <v>0</v>
      </c>
      <c r="J24" s="9">
        <f>VLOOKUP(A24,Formelhilfe!$A$9:$H$44,8,FALSE)</f>
        <v>0</v>
      </c>
      <c r="K24" s="10">
        <f>SUM(C24:H24)</f>
        <v>0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0</v>
      </c>
      <c r="V24" s="9">
        <f>VLOOKUP(A24,Formelhilfe!$A$9:$P$44,16,FALSE)</f>
        <v>0</v>
      </c>
      <c r="W24" s="11">
        <f>SUM(C24:H24,L24:Q24)</f>
        <v>0</v>
      </c>
    </row>
    <row r="25" spans="1:45" ht="20.25" customHeight="1" x14ac:dyDescent="0.5">
      <c r="A25" s="171" t="s">
        <v>50</v>
      </c>
      <c r="B25" s="95" t="str">
        <f>VLOOKUP(A25,'Wettkampf 1'!$B$10:$C$45,2,FALSE)</f>
        <v>Lorup I</v>
      </c>
      <c r="C25" s="9">
        <f>VLOOKUP(A25,'Wettkampf 1'!$B$10:$D$45,3,FALSE)</f>
        <v>0</v>
      </c>
      <c r="D25" s="9">
        <f>VLOOKUP($A25,'2'!$B$10:$D$45,3,FALSE)</f>
        <v>0</v>
      </c>
      <c r="E25" s="9">
        <f>VLOOKUP($A25,'3'!$B$10:$D$45,3,FALSE)</f>
        <v>0</v>
      </c>
      <c r="F25" s="9">
        <f>VLOOKUP($A25,'4'!$B$10:$D$45,3,FALSE)</f>
        <v>0</v>
      </c>
      <c r="G25" s="9">
        <f>VLOOKUP($A25,'5'!$B$10:$D$45,3,FALSE)</f>
        <v>0</v>
      </c>
      <c r="H25" s="9">
        <f>VLOOKUP($A25,'6'!$B$10:$D$45,3,FALSE)</f>
        <v>0</v>
      </c>
      <c r="I25" s="9">
        <f>IF(J25 &gt; 0,K25/J25,0)</f>
        <v>0</v>
      </c>
      <c r="J25" s="9">
        <f>VLOOKUP(A25,Formelhilfe!$A$9:$H$44,8,FALSE)</f>
        <v>0</v>
      </c>
      <c r="K25" s="10">
        <f>SUM(C25:H25)</f>
        <v>0</v>
      </c>
      <c r="L25" s="9">
        <f>VLOOKUP($A25,'7'!$B$10:$D$45,3,FALSE)</f>
        <v>0</v>
      </c>
      <c r="M25" s="9" t="str">
        <f>VLOOKUP($A25,'8'!$B$10:$D$45,3,FALSE)</f>
        <v>x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1</v>
      </c>
      <c r="T25" s="10">
        <f>SUM(L25:Q25)</f>
        <v>0</v>
      </c>
      <c r="U25" s="10">
        <f>IF(V25&gt;0,W25/V25,0)</f>
        <v>0</v>
      </c>
      <c r="V25" s="9">
        <f>VLOOKUP(A25,Formelhilfe!$A$9:$P$44,16,FALSE)</f>
        <v>1</v>
      </c>
      <c r="W25" s="11">
        <f>SUM(C25:H25,L25:Q25)</f>
        <v>0</v>
      </c>
    </row>
    <row r="26" spans="1:45" ht="20.25" customHeight="1" x14ac:dyDescent="0.5">
      <c r="A26" s="171" t="s">
        <v>51</v>
      </c>
      <c r="B26" s="95" t="str">
        <f>VLOOKUP(A26,'Wettkampf 1'!$B$10:$C$45,2,FALSE)</f>
        <v>Lorup I</v>
      </c>
      <c r="C26" s="9">
        <f>VLOOKUP(A26,'Wettkampf 1'!$B$10:$D$45,3,FALSE)</f>
        <v>0</v>
      </c>
      <c r="D26" s="9">
        <f>VLOOKUP($A26,'2'!$B$10:$D$45,3,FALSE)</f>
        <v>0</v>
      </c>
      <c r="E26" s="9">
        <f>VLOOKUP($A26,'3'!$B$10:$D$45,3,FALSE)</f>
        <v>0</v>
      </c>
      <c r="F26" s="9">
        <f>VLOOKUP($A26,'4'!$B$10:$D$45,3,FALSE)</f>
        <v>0</v>
      </c>
      <c r="G26" s="9">
        <f>VLOOKUP($A26,'5'!$B$10:$D$45,3,FALSE)</f>
        <v>0</v>
      </c>
      <c r="H26" s="9">
        <f>VLOOKUP($A26,'6'!$B$10:$D$45,3,FALSE)</f>
        <v>0</v>
      </c>
      <c r="I26" s="9">
        <f>IF(J26 &gt; 0,K26/J26,0)</f>
        <v>0</v>
      </c>
      <c r="J26" s="9">
        <f>VLOOKUP(A26,Formelhilfe!$A$9:$H$44,8,FALSE)</f>
        <v>0</v>
      </c>
      <c r="K26" s="10">
        <f>SUM(C26:H26)</f>
        <v>0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0</v>
      </c>
      <c r="V26" s="9">
        <f>VLOOKUP(A26,Formelhilfe!$A$9:$P$44,16,FALSE)</f>
        <v>0</v>
      </c>
      <c r="W26" s="11">
        <f>SUM(C26:H26,L26:Q26)</f>
        <v>0</v>
      </c>
    </row>
    <row r="27" spans="1:45" ht="20.25" customHeight="1" x14ac:dyDescent="0.5">
      <c r="A27" s="171" t="s">
        <v>116</v>
      </c>
      <c r="B27" s="95" t="str">
        <f>VLOOKUP(A27,'Wettkampf 1'!$B$10:$C$45,2,FALSE)</f>
        <v>Börgerwald II</v>
      </c>
      <c r="C27" s="9">
        <f>VLOOKUP(A27,'Wettkampf 1'!$B$10:$D$45,3,FALSE)</f>
        <v>0</v>
      </c>
      <c r="D27" s="9">
        <f>VLOOKUP($A27,'2'!$B$10:$D$45,3,FALSE)</f>
        <v>0</v>
      </c>
      <c r="E27" s="9">
        <f>VLOOKUP($A27,'3'!$B$10:$D$45,3,FALSE)</f>
        <v>0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0</v>
      </c>
      <c r="J27" s="9">
        <f>VLOOKUP(A27,Formelhilfe!$A$9:$H$44,8,FALSE)</f>
        <v>0</v>
      </c>
      <c r="K27" s="10">
        <f>SUM(C27:H27)</f>
        <v>0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0</v>
      </c>
      <c r="V27" s="9">
        <f>VLOOKUP(A27,Formelhilfe!$A$9:$P$44,16,FALSE)</f>
        <v>0</v>
      </c>
      <c r="W27" s="11">
        <f>SUM(C27:H27,L27:Q27)</f>
        <v>0</v>
      </c>
    </row>
    <row r="28" spans="1:45" ht="20.25" customHeight="1" x14ac:dyDescent="0.5">
      <c r="A28" s="171" t="s">
        <v>52</v>
      </c>
      <c r="B28" s="95" t="str">
        <f>VLOOKUP(A28,'Wettkampf 1'!$B$10:$C$45,2,FALSE)</f>
        <v>Börgerwald II</v>
      </c>
      <c r="C28" s="9">
        <f>VLOOKUP(A28,'Wettkampf 1'!$B$10:$D$45,3,FALSE)</f>
        <v>0</v>
      </c>
      <c r="D28" s="9">
        <f>VLOOKUP($A28,'2'!$B$10:$D$45,3,FALSE)</f>
        <v>0</v>
      </c>
      <c r="E28" s="9">
        <f>VLOOKUP($A28,'3'!$B$10:$D$45,3,FALSE)</f>
        <v>0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0</v>
      </c>
      <c r="J28" s="9">
        <f>VLOOKUP(A28,Formelhilfe!$A$9:$H$44,8,FALSE)</f>
        <v>0</v>
      </c>
      <c r="K28" s="10">
        <f>SUM(C28:H28)</f>
        <v>0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0</v>
      </c>
      <c r="V28" s="9">
        <f>VLOOKUP(A28,Formelhilfe!$A$9:$P$44,16,FALSE)</f>
        <v>0</v>
      </c>
      <c r="W28" s="11">
        <f>SUM(C28:H28,L28:Q28)</f>
        <v>0</v>
      </c>
    </row>
    <row r="29" spans="1:45" ht="20.25" customHeight="1" x14ac:dyDescent="0.5">
      <c r="A29" s="171" t="s">
        <v>75</v>
      </c>
      <c r="B29" s="95" t="str">
        <f>VLOOKUP(A29,'Wettkampf 1'!$B$10:$C$45,2,FALSE)</f>
        <v>Spahnharrenstätte II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0</v>
      </c>
      <c r="J29" s="9">
        <f>VLOOKUP(A29,Formelhilfe!$A$9:$H$44,8,FALSE)</f>
        <v>0</v>
      </c>
      <c r="K29" s="10">
        <f>SUM(C29:H29)</f>
        <v>0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0</v>
      </c>
      <c r="V29" s="9">
        <f>VLOOKUP(A29,Formelhilfe!$A$9:$P$44,16,FALSE)</f>
        <v>0</v>
      </c>
      <c r="W29" s="11">
        <f>SUM(C29:H29,L29:Q29)</f>
        <v>0</v>
      </c>
    </row>
    <row r="30" spans="1:45" ht="20.25" customHeight="1" x14ac:dyDescent="0.5">
      <c r="A30" s="171" t="s">
        <v>76</v>
      </c>
      <c r="B30" s="95" t="str">
        <f>VLOOKUP(A30,'Wettkampf 1'!$B$10:$C$45,2,FALSE)</f>
        <v>Spahnharrenstätte II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5">
      <c r="A31" s="171" t="s">
        <v>53</v>
      </c>
      <c r="B31" s="95" t="str">
        <f>VLOOKUP(A31,'Wettkampf 1'!$B$10:$C$45,2,FALSE)</f>
        <v>Breddenberg II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5">
      <c r="A32" s="171" t="s">
        <v>77</v>
      </c>
      <c r="B32" s="95" t="str">
        <f>VLOOKUP(A32,'Wettkampf 1'!$B$10:$C$45,2,FALSE)</f>
        <v>Verein VI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5">
      <c r="A33" s="171" t="s">
        <v>78</v>
      </c>
      <c r="B33" s="95" t="str">
        <f>VLOOKUP(A33,'Wettkampf 1'!$B$10:$C$45,2,FALSE)</f>
        <v>Verein VI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5">
      <c r="A34" s="171" t="s">
        <v>79</v>
      </c>
      <c r="B34" s="95" t="str">
        <f>VLOOKUP(A34,'Wettkampf 1'!$B$10:$C$45,2,FALSE)</f>
        <v>Verein VI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5">
      <c r="A35" s="171" t="s">
        <v>80</v>
      </c>
      <c r="B35" s="95" t="str">
        <f>VLOOKUP(A35,'Wettkampf 1'!$B$10:$C$45,2,FALSE)</f>
        <v>Verein VI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5">
      <c r="A36" s="171" t="s">
        <v>81</v>
      </c>
      <c r="B36" s="95" t="str">
        <f>VLOOKUP(A36,'Wettkampf 1'!$B$10:$C$45,2,FALSE)</f>
        <v>Verein VI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5">
      <c r="A37" s="171" t="s">
        <v>82</v>
      </c>
      <c r="B37" s="95" t="str">
        <f>VLOOKUP(A37,'Wettkampf 1'!$B$10:$C$45,2,FALSE)</f>
        <v>Verein VI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35">
      <c r="D38" s="1"/>
      <c r="I38"/>
      <c r="J38"/>
      <c r="O38" s="1"/>
      <c r="U38"/>
      <c r="V38"/>
    </row>
    <row r="39" spans="1:23" x14ac:dyDescent="0.35">
      <c r="D39" s="1"/>
      <c r="I39"/>
      <c r="J39"/>
      <c r="O39" s="1"/>
      <c r="U39"/>
      <c r="V39"/>
    </row>
    <row r="40" spans="1:23" x14ac:dyDescent="0.35">
      <c r="D40" s="1"/>
      <c r="I40"/>
      <c r="J40"/>
      <c r="O40" s="1"/>
      <c r="U40"/>
      <c r="V40"/>
    </row>
    <row r="41" spans="1:23" x14ac:dyDescent="0.35">
      <c r="D41" s="1"/>
      <c r="I41"/>
      <c r="J41"/>
      <c r="O41" s="1"/>
      <c r="U41"/>
      <c r="V41"/>
    </row>
    <row r="42" spans="1:23" x14ac:dyDescent="0.35">
      <c r="D42" s="1"/>
      <c r="I42"/>
      <c r="J42"/>
      <c r="O42" s="1"/>
      <c r="U42"/>
      <c r="V42"/>
    </row>
    <row r="43" spans="1:23" x14ac:dyDescent="0.35">
      <c r="D43" s="1"/>
      <c r="I43"/>
      <c r="J43"/>
      <c r="O43" s="1"/>
      <c r="U43"/>
      <c r="V43"/>
    </row>
    <row r="44" spans="1:23" x14ac:dyDescent="0.35">
      <c r="D44" s="1"/>
      <c r="I44"/>
      <c r="J44"/>
      <c r="O44" s="1"/>
      <c r="U44"/>
      <c r="V44"/>
    </row>
    <row r="45" spans="1:23" x14ac:dyDescent="0.35">
      <c r="D45" s="1"/>
      <c r="I45"/>
      <c r="J45"/>
      <c r="O45" s="1"/>
      <c r="U45"/>
      <c r="V45"/>
    </row>
    <row r="46" spans="1:23" x14ac:dyDescent="0.35">
      <c r="D46" s="1"/>
      <c r="I46"/>
      <c r="J46"/>
      <c r="O46" s="1"/>
      <c r="U46"/>
      <c r="V46"/>
    </row>
    <row r="47" spans="1:23" x14ac:dyDescent="0.35">
      <c r="D47" s="1"/>
      <c r="I47"/>
      <c r="J47"/>
      <c r="O47" s="1"/>
      <c r="U47"/>
      <c r="V47"/>
    </row>
    <row r="48" spans="1:23" x14ac:dyDescent="0.35">
      <c r="D48" s="1"/>
      <c r="I48"/>
      <c r="J48"/>
      <c r="O48" s="1"/>
      <c r="U48"/>
      <c r="V48"/>
    </row>
    <row r="49" spans="4:22" x14ac:dyDescent="0.3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2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4.5" x14ac:dyDescent="0.35"/>
  <cols>
    <col min="1" max="1" width="19.453125" style="13" bestFit="1" customWidth="1"/>
    <col min="2" max="18" width="7" style="13"/>
    <col min="19" max="19" width="18.7265625" style="13" customWidth="1"/>
    <col min="20" max="20" width="22.7265625" style="13" customWidth="1"/>
    <col min="21" max="21" width="13.453125" style="13" customWidth="1"/>
    <col min="22" max="16384" width="7" style="13"/>
  </cols>
  <sheetData>
    <row r="1" spans="1:21" x14ac:dyDescent="0.3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35">
      <c r="A2" s="13" t="str">
        <f>'Wettkampf 1'!B2</f>
        <v>Börgerwald 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0</v>
      </c>
      <c r="H2" s="13">
        <f>SUM(B2:G2)</f>
        <v>5</v>
      </c>
      <c r="I2" s="13">
        <f>IF('7'!$D2&gt;0,1,0)</f>
        <v>1</v>
      </c>
      <c r="J2" s="13">
        <f>IF('8'!$D2&gt;0,1,0)</f>
        <v>1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2</v>
      </c>
      <c r="P2" s="13">
        <f>O2+H2</f>
        <v>7</v>
      </c>
      <c r="S2" s="13" t="s">
        <v>17</v>
      </c>
      <c r="T2" s="13" t="s">
        <v>13</v>
      </c>
      <c r="U2" s="13" t="s">
        <v>64</v>
      </c>
    </row>
    <row r="3" spans="1:21" x14ac:dyDescent="0.35">
      <c r="A3" s="13" t="str">
        <f>'Wettkampf 1'!B3</f>
        <v>Lorup 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0</v>
      </c>
      <c r="H3" s="13">
        <f t="shared" ref="H3:H44" si="0">SUM(B3:G3)</f>
        <v>5</v>
      </c>
      <c r="I3" s="13">
        <f>IF('7'!$D3&gt;0,1,0)</f>
        <v>1</v>
      </c>
      <c r="J3" s="13">
        <f>IF('8'!$D3&gt;0,1,0)</f>
        <v>1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2</v>
      </c>
      <c r="P3" s="13">
        <f t="shared" ref="P3:P7" si="2">O3+H3</f>
        <v>7</v>
      </c>
      <c r="S3" s="13" t="s">
        <v>18</v>
      </c>
      <c r="T3" s="13" t="s">
        <v>25</v>
      </c>
      <c r="U3" s="13" t="s">
        <v>65</v>
      </c>
    </row>
    <row r="4" spans="1:21" x14ac:dyDescent="0.35">
      <c r="A4" s="13" t="str">
        <f>'Wettkampf 1'!B4</f>
        <v>Börgerwald II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0</v>
      </c>
      <c r="H4" s="13">
        <f t="shared" si="0"/>
        <v>5</v>
      </c>
      <c r="I4" s="13">
        <f>IF('7'!$D4&gt;0,1,0)</f>
        <v>1</v>
      </c>
      <c r="J4" s="13">
        <f>IF('8'!$D4&gt;0,1,0)</f>
        <v>1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2</v>
      </c>
      <c r="P4" s="13">
        <f t="shared" si="2"/>
        <v>7</v>
      </c>
      <c r="S4" s="13" t="s">
        <v>19</v>
      </c>
      <c r="T4" s="13" t="s">
        <v>15</v>
      </c>
      <c r="U4" s="13" t="s">
        <v>66</v>
      </c>
    </row>
    <row r="5" spans="1:21" x14ac:dyDescent="0.35">
      <c r="A5" s="13" t="str">
        <f>'Wettkampf 1'!B5</f>
        <v>Spahnharrenstätte II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0</v>
      </c>
      <c r="H5" s="13">
        <f t="shared" si="0"/>
        <v>5</v>
      </c>
      <c r="I5" s="13">
        <f>IF('7'!$D5&gt;0,1,0)</f>
        <v>1</v>
      </c>
      <c r="J5" s="13">
        <f>IF('8'!$D5&gt;0,1,0)</f>
        <v>1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2</v>
      </c>
      <c r="P5" s="13">
        <f t="shared" si="2"/>
        <v>7</v>
      </c>
      <c r="S5" s="13" t="s">
        <v>20</v>
      </c>
      <c r="T5" s="13" t="s">
        <v>70</v>
      </c>
      <c r="U5" s="13" t="s">
        <v>67</v>
      </c>
    </row>
    <row r="6" spans="1:21" x14ac:dyDescent="0.35">
      <c r="A6" s="13" t="str">
        <f>'Wettkampf 1'!B6</f>
        <v>Breddenberg II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0</v>
      </c>
      <c r="H6" s="13">
        <f t="shared" si="0"/>
        <v>5</v>
      </c>
      <c r="I6" s="13">
        <f>IF('7'!$D6&gt;0,1,0)</f>
        <v>1</v>
      </c>
      <c r="J6" s="13">
        <f>IF('8'!$D6&gt;0,1,0)</f>
        <v>1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2</v>
      </c>
      <c r="P6" s="13">
        <f t="shared" si="2"/>
        <v>7</v>
      </c>
      <c r="S6" s="13" t="s">
        <v>21</v>
      </c>
      <c r="T6" s="13" t="s">
        <v>71</v>
      </c>
      <c r="U6" s="13" t="s">
        <v>68</v>
      </c>
    </row>
    <row r="7" spans="1:21" x14ac:dyDescent="0.35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72</v>
      </c>
      <c r="U7" s="13" t="s">
        <v>69</v>
      </c>
    </row>
    <row r="8" spans="1:21" x14ac:dyDescent="0.35">
      <c r="S8" s="13" t="s">
        <v>23</v>
      </c>
      <c r="T8" s="13" t="s">
        <v>83</v>
      </c>
    </row>
    <row r="9" spans="1:21" ht="15.5" x14ac:dyDescent="0.35">
      <c r="A9" s="171" t="s">
        <v>103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0</v>
      </c>
      <c r="H9" s="13">
        <f t="shared" si="0"/>
        <v>5</v>
      </c>
      <c r="I9" s="13">
        <f>IF('7'!$D10&gt;0,1,0)</f>
        <v>1</v>
      </c>
      <c r="J9" s="13">
        <f>IF('8'!$D10&gt;0,1,0)</f>
        <v>1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2</v>
      </c>
      <c r="P9" s="13">
        <f>O9+H9</f>
        <v>7</v>
      </c>
      <c r="S9" s="13" t="s">
        <v>24</v>
      </c>
    </row>
    <row r="10" spans="1:21" ht="15.5" x14ac:dyDescent="0.35">
      <c r="A10" s="171" t="s">
        <v>104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0</v>
      </c>
      <c r="H10" s="13">
        <f t="shared" si="0"/>
        <v>5</v>
      </c>
      <c r="I10" s="13">
        <f>IF('7'!$D11&gt;0,1,0)</f>
        <v>1</v>
      </c>
      <c r="J10" s="13">
        <f>IF('8'!$D11&gt;0,1,0)</f>
        <v>1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2</v>
      </c>
      <c r="P10" s="13">
        <f t="shared" ref="P10:P38" si="3">O10+H10</f>
        <v>7</v>
      </c>
      <c r="S10" s="13" t="s">
        <v>26</v>
      </c>
    </row>
    <row r="11" spans="1:21" ht="15.5" x14ac:dyDescent="0.35">
      <c r="A11" s="171" t="s">
        <v>105</v>
      </c>
      <c r="B11" s="13">
        <f>IF('Wettkampf 1'!D12&gt;0,1,0)</f>
        <v>0</v>
      </c>
      <c r="C11" s="13">
        <f>IF('2'!$D12&gt;0,1,0)</f>
        <v>0</v>
      </c>
      <c r="D11" s="13">
        <f>IF('3'!$D12&gt;0,1,0)</f>
        <v>0</v>
      </c>
      <c r="E11" s="13">
        <f>IF('4'!$D12&gt;0,1,0)</f>
        <v>0</v>
      </c>
      <c r="F11" s="13">
        <f>IF('5'!$D12&gt;0,1,0)</f>
        <v>0</v>
      </c>
      <c r="G11" s="13">
        <f>IF('6'!$D12&gt;0,1,0)</f>
        <v>0</v>
      </c>
      <c r="H11" s="13">
        <f t="shared" si="0"/>
        <v>0</v>
      </c>
      <c r="I11" s="13">
        <f>IF('7'!$D12&gt;0,1,0)</f>
        <v>1</v>
      </c>
      <c r="J11" s="13">
        <f>IF('8'!$D12&gt;0,1,0)</f>
        <v>1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2</v>
      </c>
      <c r="P11" s="13">
        <f t="shared" si="3"/>
        <v>2</v>
      </c>
    </row>
    <row r="12" spans="1:21" ht="15.5" x14ac:dyDescent="0.35">
      <c r="A12" s="171" t="s">
        <v>107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0</v>
      </c>
      <c r="H12" s="13">
        <f t="shared" si="0"/>
        <v>5</v>
      </c>
      <c r="I12" s="13">
        <f>IF('7'!$D13&gt;0,1,0)</f>
        <v>1</v>
      </c>
      <c r="J12" s="13">
        <f>IF('8'!$D13&gt;0,1,0)</f>
        <v>1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2</v>
      </c>
      <c r="P12" s="13">
        <f t="shared" si="3"/>
        <v>7</v>
      </c>
    </row>
    <row r="13" spans="1:21" ht="15.5" x14ac:dyDescent="0.35">
      <c r="A13" s="171" t="s">
        <v>108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1</v>
      </c>
      <c r="F13" s="13">
        <f>IF('5'!$D14&gt;0,1,0)</f>
        <v>1</v>
      </c>
      <c r="G13" s="13">
        <f>IF('6'!$D14&gt;0,1,0)</f>
        <v>0</v>
      </c>
      <c r="H13" s="13">
        <f t="shared" si="0"/>
        <v>5</v>
      </c>
      <c r="I13" s="13">
        <f>IF('7'!$D14&gt;0,1,0)</f>
        <v>1</v>
      </c>
      <c r="J13" s="13">
        <f>IF('8'!$D14&gt;0,1,0)</f>
        <v>1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2</v>
      </c>
      <c r="P13" s="13">
        <f t="shared" si="3"/>
        <v>7</v>
      </c>
    </row>
    <row r="14" spans="1:21" ht="15.5" x14ac:dyDescent="0.35">
      <c r="A14" s="171" t="s">
        <v>49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5" x14ac:dyDescent="0.35">
      <c r="A15" s="171" t="s">
        <v>109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0</v>
      </c>
      <c r="H15" s="13">
        <f t="shared" si="0"/>
        <v>5</v>
      </c>
      <c r="I15" s="13">
        <f>IF('7'!$D16&gt;0,1,0)</f>
        <v>1</v>
      </c>
      <c r="J15" s="13">
        <f>IF('8'!$D16&gt;0,1,0)</f>
        <v>1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2</v>
      </c>
      <c r="P15" s="13">
        <f t="shared" si="3"/>
        <v>7</v>
      </c>
    </row>
    <row r="16" spans="1:21" ht="15.5" x14ac:dyDescent="0.35">
      <c r="A16" s="171" t="s">
        <v>110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0</v>
      </c>
      <c r="H16" s="13">
        <f t="shared" si="0"/>
        <v>5</v>
      </c>
      <c r="I16" s="13">
        <f>IF('7'!$D17&gt;0,1,0)</f>
        <v>1</v>
      </c>
      <c r="J16" s="13">
        <f>IF('8'!$D17&gt;0,1,0)</f>
        <v>1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2</v>
      </c>
      <c r="P16" s="13">
        <f t="shared" si="3"/>
        <v>7</v>
      </c>
    </row>
    <row r="17" spans="1:16" ht="15.5" x14ac:dyDescent="0.35">
      <c r="A17" s="171" t="s">
        <v>111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0</v>
      </c>
      <c r="H17" s="13">
        <f t="shared" si="0"/>
        <v>5</v>
      </c>
      <c r="I17" s="13">
        <f>IF('7'!$D18&gt;0,1,0)</f>
        <v>1</v>
      </c>
      <c r="J17" s="13">
        <f>IF('8'!$D18&gt;0,1,0)</f>
        <v>1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2</v>
      </c>
      <c r="P17" s="13">
        <f t="shared" si="3"/>
        <v>7</v>
      </c>
    </row>
    <row r="18" spans="1:16" ht="15.5" x14ac:dyDescent="0.35">
      <c r="A18" s="171" t="s">
        <v>74</v>
      </c>
      <c r="B18" s="13">
        <f>IF('Wettkampf 1'!D19&gt;0,1,0)</f>
        <v>0</v>
      </c>
      <c r="C18" s="13">
        <f>IF('2'!$D19&gt;0,1,0)</f>
        <v>0</v>
      </c>
      <c r="D18" s="13">
        <f>IF('3'!$D19&gt;0,1,0)</f>
        <v>0</v>
      </c>
      <c r="E18" s="13">
        <f>IF('4'!$D19&gt;0,1,0)</f>
        <v>0</v>
      </c>
      <c r="F18" s="13">
        <f>IF('5'!$D19&gt;0,1,0)</f>
        <v>0</v>
      </c>
      <c r="G18" s="13">
        <f>IF('6'!$D19&gt;0,1,0)</f>
        <v>0</v>
      </c>
      <c r="H18" s="13">
        <f t="shared" si="0"/>
        <v>0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0</v>
      </c>
    </row>
    <row r="19" spans="1:16" ht="15.5" x14ac:dyDescent="0.35">
      <c r="A19" s="171" t="s">
        <v>50</v>
      </c>
      <c r="B19" s="13">
        <f>IF('Wettkampf 1'!D20&gt;0,1,0)</f>
        <v>0</v>
      </c>
      <c r="C19" s="13">
        <f>IF('2'!$D20&gt;0,1,0)</f>
        <v>0</v>
      </c>
      <c r="D19" s="13">
        <f>IF('3'!$D20&gt;0,1,0)</f>
        <v>0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0</v>
      </c>
      <c r="I19" s="13">
        <f>IF('7'!$D20&gt;0,1,0)</f>
        <v>0</v>
      </c>
      <c r="J19" s="13">
        <f>IF('8'!$D20&gt;0,1,0)</f>
        <v>1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1</v>
      </c>
      <c r="P19" s="13">
        <f t="shared" si="3"/>
        <v>1</v>
      </c>
    </row>
    <row r="20" spans="1:16" ht="15.5" x14ac:dyDescent="0.35">
      <c r="A20" s="171" t="s">
        <v>51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5" x14ac:dyDescent="0.35">
      <c r="A21" s="171" t="s">
        <v>112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0</v>
      </c>
      <c r="H21" s="13">
        <f t="shared" si="0"/>
        <v>5</v>
      </c>
      <c r="I21" s="13">
        <f>IF('7'!$D22&gt;0,1,0)</f>
        <v>1</v>
      </c>
      <c r="J21" s="13">
        <f>IF('8'!$D22&gt;0,1,0)</f>
        <v>1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2</v>
      </c>
      <c r="P21" s="13">
        <f t="shared" si="3"/>
        <v>7</v>
      </c>
    </row>
    <row r="22" spans="1:16" ht="15.5" x14ac:dyDescent="0.35">
      <c r="A22" s="171" t="s">
        <v>113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0</v>
      </c>
      <c r="H22" s="13">
        <f t="shared" si="0"/>
        <v>5</v>
      </c>
      <c r="I22" s="13">
        <f>IF('7'!$D23&gt;0,1,0)</f>
        <v>1</v>
      </c>
      <c r="J22" s="13">
        <f>IF('8'!$D23&gt;0,1,0)</f>
        <v>1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2</v>
      </c>
      <c r="P22" s="13">
        <f t="shared" si="3"/>
        <v>7</v>
      </c>
    </row>
    <row r="23" spans="1:16" ht="15.5" x14ac:dyDescent="0.35">
      <c r="A23" s="171" t="s">
        <v>114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0</v>
      </c>
      <c r="G23" s="13">
        <f>IF('6'!$D24&gt;0,1,0)</f>
        <v>0</v>
      </c>
      <c r="H23" s="13">
        <f t="shared" si="0"/>
        <v>4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4</v>
      </c>
    </row>
    <row r="24" spans="1:16" ht="15.5" x14ac:dyDescent="0.35">
      <c r="A24" s="171" t="s">
        <v>115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1</v>
      </c>
      <c r="G24" s="13">
        <f>IF('6'!$D25&gt;0,1,0)</f>
        <v>0</v>
      </c>
      <c r="H24" s="13">
        <f t="shared" si="0"/>
        <v>5</v>
      </c>
      <c r="I24" s="13">
        <f>IF('7'!$D25&gt;0,1,0)</f>
        <v>1</v>
      </c>
      <c r="J24" s="13">
        <f>IF('8'!$D25&gt;0,1,0)</f>
        <v>1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2</v>
      </c>
      <c r="P24" s="13">
        <f t="shared" si="3"/>
        <v>7</v>
      </c>
    </row>
    <row r="25" spans="1:16" ht="15.5" x14ac:dyDescent="0.35">
      <c r="A25" s="171" t="s">
        <v>116</v>
      </c>
      <c r="B25" s="13">
        <f>IF('Wettkampf 1'!D26&gt;0,1,0)</f>
        <v>0</v>
      </c>
      <c r="C25" s="13">
        <f>IF('2'!$D26&gt;0,1,0)</f>
        <v>0</v>
      </c>
      <c r="D25" s="13">
        <f>IF('3'!$D26&gt;0,1,0)</f>
        <v>0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0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0</v>
      </c>
    </row>
    <row r="26" spans="1:16" ht="15.5" x14ac:dyDescent="0.35">
      <c r="A26" s="171" t="s">
        <v>52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5" x14ac:dyDescent="0.35">
      <c r="A27" s="171" t="s">
        <v>117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0</v>
      </c>
      <c r="H27" s="13">
        <f t="shared" si="0"/>
        <v>5</v>
      </c>
      <c r="I27" s="13">
        <f>IF('7'!$D28&gt;0,1,0)</f>
        <v>1</v>
      </c>
      <c r="J27" s="13">
        <f>IF('8'!$D28&gt;0,1,0)</f>
        <v>1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2</v>
      </c>
      <c r="P27" s="13">
        <f t="shared" si="3"/>
        <v>7</v>
      </c>
    </row>
    <row r="28" spans="1:16" ht="15.5" x14ac:dyDescent="0.35">
      <c r="A28" s="171" t="s">
        <v>118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0</v>
      </c>
      <c r="H28" s="13">
        <f t="shared" si="0"/>
        <v>5</v>
      </c>
      <c r="I28" s="13">
        <f>IF('7'!$D29&gt;0,1,0)</f>
        <v>1</v>
      </c>
      <c r="J28" s="13">
        <f>IF('8'!$D29&gt;0,1,0)</f>
        <v>1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2</v>
      </c>
      <c r="P28" s="13">
        <f t="shared" si="3"/>
        <v>7</v>
      </c>
    </row>
    <row r="29" spans="1:16" ht="15.5" x14ac:dyDescent="0.35">
      <c r="A29" s="171" t="s">
        <v>119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0</v>
      </c>
      <c r="H29" s="13">
        <f t="shared" si="0"/>
        <v>5</v>
      </c>
      <c r="I29" s="13">
        <f>IF('7'!$D30&gt;0,1,0)</f>
        <v>1</v>
      </c>
      <c r="J29" s="13">
        <f>IF('8'!$D30&gt;0,1,0)</f>
        <v>1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2</v>
      </c>
      <c r="P29" s="13">
        <f t="shared" si="3"/>
        <v>7</v>
      </c>
    </row>
    <row r="30" spans="1:16" ht="15.5" x14ac:dyDescent="0.35">
      <c r="A30" s="171" t="s">
        <v>120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0</v>
      </c>
      <c r="H30" s="13">
        <f t="shared" si="0"/>
        <v>5</v>
      </c>
      <c r="I30" s="13">
        <f>IF('7'!$D31&gt;0,1,0)</f>
        <v>1</v>
      </c>
      <c r="J30" s="13">
        <f>IF('8'!$D31&gt;0,1,0)</f>
        <v>1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2</v>
      </c>
      <c r="P30" s="13">
        <f t="shared" si="3"/>
        <v>7</v>
      </c>
    </row>
    <row r="31" spans="1:16" ht="15.5" x14ac:dyDescent="0.35">
      <c r="A31" s="171" t="s">
        <v>75</v>
      </c>
      <c r="B31" s="13">
        <f>IF('Wettkampf 1'!D32&gt;0,1,0)</f>
        <v>0</v>
      </c>
      <c r="C31" s="13">
        <f>IF('2'!$D32&gt;0,1,0)</f>
        <v>0</v>
      </c>
      <c r="D31" s="13">
        <f>IF('3'!$D32&gt;0,1,0)</f>
        <v>0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0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0</v>
      </c>
    </row>
    <row r="32" spans="1:16" ht="15.5" x14ac:dyDescent="0.35">
      <c r="A32" s="171" t="s">
        <v>76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5" x14ac:dyDescent="0.35">
      <c r="A33" s="171" t="s">
        <v>121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0</v>
      </c>
      <c r="H33" s="13">
        <f t="shared" si="0"/>
        <v>5</v>
      </c>
      <c r="I33" s="13">
        <f>IF('7'!$D34&gt;0,1,0)</f>
        <v>1</v>
      </c>
      <c r="J33" s="13">
        <f>IF('8'!$D34&gt;0,1,0)</f>
        <v>1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2</v>
      </c>
      <c r="P33" s="13">
        <f t="shared" si="3"/>
        <v>7</v>
      </c>
    </row>
    <row r="34" spans="1:16" ht="15.5" x14ac:dyDescent="0.35">
      <c r="A34" s="171" t="s">
        <v>122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0</v>
      </c>
      <c r="H34" s="13">
        <f t="shared" si="0"/>
        <v>5</v>
      </c>
      <c r="I34" s="13">
        <f>IF('7'!$D35&gt;0,1,0)</f>
        <v>1</v>
      </c>
      <c r="J34" s="13">
        <f>IF('8'!$D35&gt;0,1,0)</f>
        <v>1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2</v>
      </c>
      <c r="P34" s="13">
        <f t="shared" si="3"/>
        <v>7</v>
      </c>
    </row>
    <row r="35" spans="1:16" ht="15.5" x14ac:dyDescent="0.35">
      <c r="A35" s="171" t="s">
        <v>123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0</v>
      </c>
      <c r="H35" s="13">
        <f t="shared" si="0"/>
        <v>5</v>
      </c>
      <c r="I35" s="13">
        <f>IF('7'!$D36&gt;0,1,0)</f>
        <v>1</v>
      </c>
      <c r="J35" s="13">
        <f>IF('8'!$D36&gt;0,1,0)</f>
        <v>1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2</v>
      </c>
      <c r="P35" s="13">
        <f t="shared" si="3"/>
        <v>7</v>
      </c>
    </row>
    <row r="36" spans="1:16" ht="15.5" x14ac:dyDescent="0.35">
      <c r="A36" s="171" t="s">
        <v>124</v>
      </c>
      <c r="B36" s="13">
        <f>IF('Wettkampf 1'!D37&gt;0,1,0)</f>
        <v>1</v>
      </c>
      <c r="C36" s="13">
        <f>IF('2'!$D37&gt;0,1,0)</f>
        <v>1</v>
      </c>
      <c r="D36" s="13">
        <f>IF('3'!$D37&gt;0,1,0)</f>
        <v>0</v>
      </c>
      <c r="E36" s="13">
        <f>IF('4'!$D37&gt;0,1,0)</f>
        <v>1</v>
      </c>
      <c r="F36" s="13">
        <f>IF('5'!$D37&gt;0,1,0)</f>
        <v>0</v>
      </c>
      <c r="G36" s="13">
        <f>IF('6'!$D37&gt;0,1,0)</f>
        <v>0</v>
      </c>
      <c r="H36" s="13">
        <f t="shared" si="0"/>
        <v>3</v>
      </c>
      <c r="I36" s="13">
        <f>IF('7'!$D37&gt;0,1,0)</f>
        <v>1</v>
      </c>
      <c r="J36" s="13">
        <f>IF('8'!$D37&gt;0,1,0)</f>
        <v>1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2</v>
      </c>
      <c r="P36" s="13">
        <f t="shared" si="3"/>
        <v>5</v>
      </c>
    </row>
    <row r="37" spans="1:16" ht="15.5" x14ac:dyDescent="0.35">
      <c r="A37" s="171" t="s">
        <v>125</v>
      </c>
      <c r="B37" s="13">
        <f>IF('Wettkampf 1'!D38&gt;0,1,0)</f>
        <v>1</v>
      </c>
      <c r="C37" s="13">
        <f>IF('2'!$D38&gt;0,1,0)</f>
        <v>0</v>
      </c>
      <c r="D37" s="13">
        <f>IF('3'!$D38&gt;0,1,0)</f>
        <v>1</v>
      </c>
      <c r="E37" s="13">
        <f>IF('4'!$D38&gt;0,1,0)</f>
        <v>0</v>
      </c>
      <c r="F37" s="13">
        <f>IF('5'!$D38&gt;0,1,0)</f>
        <v>1</v>
      </c>
      <c r="G37" s="13">
        <f>IF('6'!$D38&gt;0,1,0)</f>
        <v>0</v>
      </c>
      <c r="H37" s="13">
        <f t="shared" si="0"/>
        <v>3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3</v>
      </c>
    </row>
    <row r="38" spans="1:16" ht="15.5" x14ac:dyDescent="0.35">
      <c r="A38" s="171" t="s">
        <v>53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5" x14ac:dyDescent="0.35">
      <c r="A39" s="171" t="s">
        <v>77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0</v>
      </c>
    </row>
    <row r="40" spans="1:16" ht="15.5" x14ac:dyDescent="0.35">
      <c r="A40" s="171" t="s">
        <v>78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0</v>
      </c>
    </row>
    <row r="41" spans="1:16" ht="15.5" x14ac:dyDescent="0.35">
      <c r="A41" s="171" t="s">
        <v>79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0</v>
      </c>
    </row>
    <row r="42" spans="1:16" ht="15.5" x14ac:dyDescent="0.35">
      <c r="A42" s="171" t="s">
        <v>80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0</v>
      </c>
    </row>
    <row r="43" spans="1:16" ht="15.5" x14ac:dyDescent="0.35">
      <c r="A43" s="171" t="s">
        <v>81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5" x14ac:dyDescent="0.35">
      <c r="A44" s="171" t="s">
        <v>82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35">
      <c r="B45" s="17">
        <f>SUM(B9:B44)</f>
        <v>20</v>
      </c>
      <c r="C45" s="17">
        <f t="shared" ref="C45:G45" si="5">SUM(C9:C44)</f>
        <v>19</v>
      </c>
      <c r="D45" s="17">
        <f t="shared" si="5"/>
        <v>19</v>
      </c>
      <c r="E45" s="17">
        <f t="shared" si="5"/>
        <v>19</v>
      </c>
      <c r="F45" s="17">
        <f t="shared" si="5"/>
        <v>18</v>
      </c>
      <c r="G45" s="17">
        <f t="shared" si="5"/>
        <v>0</v>
      </c>
      <c r="H45" s="17">
        <f>SUM(H9:H44)</f>
        <v>95</v>
      </c>
      <c r="I45" s="17">
        <f>SUM(I9:I44)</f>
        <v>19</v>
      </c>
      <c r="J45" s="17">
        <f t="shared" ref="J45:N45" si="6">SUM(J9:J44)</f>
        <v>20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39</v>
      </c>
      <c r="P45" s="17">
        <f>SUM(P9:P44)</f>
        <v>134</v>
      </c>
    </row>
  </sheetData>
  <sheetProtection selectLockedCells="1" sort="0" selectUnlockedCells="1"/>
  <protectedRanges>
    <protectedRange sqref="A9:A44" name="Bereich5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265625" defaultRowHeight="23.25" customHeight="1" x14ac:dyDescent="0.35"/>
  <cols>
    <col min="9" max="9" width="15.7265625" style="1"/>
    <col min="19" max="19" width="15.7265625" style="1"/>
  </cols>
  <sheetData>
    <row r="2" spans="1:20" ht="23.25" customHeight="1" x14ac:dyDescent="0.45">
      <c r="A2" s="12"/>
      <c r="B2" s="170" t="s">
        <v>99</v>
      </c>
      <c r="C2" s="7">
        <f>VLOOKUP($B$2:$B$7,'Wettkampf 1'!$B$2:$D$7,3,FALSE)</f>
        <v>934.9</v>
      </c>
      <c r="D2" s="5">
        <f>VLOOKUP($B$2:$B$7,'2'!$B$2:$D$7,3,FALSE)</f>
        <v>932.50000000000011</v>
      </c>
      <c r="E2" s="5">
        <f>VLOOKUP($B$2:$B$7,'3'!$B$2:$D$7,3,FALSE)</f>
        <v>928.6</v>
      </c>
      <c r="F2" s="5">
        <f>VLOOKUP($B$2:$B$7,'4'!$B$2:$D$7,3,FALSE)</f>
        <v>929.7</v>
      </c>
      <c r="G2" s="5">
        <f>VLOOKUP($B$2:$B$7,'5'!$B$2:$D$7,3,FALSE)</f>
        <v>930.90000000000009</v>
      </c>
      <c r="H2" s="5">
        <f>VLOOKUP($B$2:$B$7,'6'!$B$2:$D$7,3,FALSE)</f>
        <v>0</v>
      </c>
      <c r="I2" s="5">
        <f>IF(Formelhilfe!H3 &gt; 0,J2/Formelhilfe!H3,0)</f>
        <v>931.32</v>
      </c>
      <c r="J2" s="5">
        <f>SUM(C2:H2)</f>
        <v>4656.6000000000004</v>
      </c>
      <c r="K2" s="5">
        <f>VLOOKUP($B$2:$B$7,'7'!$B$2:$D$7,3,FALSE)</f>
        <v>931.30000000000007</v>
      </c>
      <c r="L2" s="5">
        <f>VLOOKUP($B$2:$B$7,'8'!$B$2:$D$7,3,FALSE)</f>
        <v>925.1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IF(Formelhilfe!O3&gt;0,R2/Formelhilfe!O3,0)</f>
        <v>928.2</v>
      </c>
      <c r="R2" s="5">
        <f>SUM(K2:P2)</f>
        <v>1856.4</v>
      </c>
      <c r="S2" s="5">
        <f>IF(Formelhilfe!P3&gt;0,T2/Formelhilfe!P3,0)</f>
        <v>930.42857142857156</v>
      </c>
      <c r="T2" s="6">
        <f>SUM(C2:H2,K2:P2)</f>
        <v>6513.0000000000009</v>
      </c>
    </row>
    <row r="3" spans="1:20" ht="23.25" customHeight="1" x14ac:dyDescent="0.45">
      <c r="A3" s="12"/>
      <c r="B3" s="170" t="s">
        <v>102</v>
      </c>
      <c r="C3" s="7">
        <f>VLOOKUP($B$2:$B$7,'Wettkampf 1'!$B$2:$D$7,3,FALSE)</f>
        <v>925.5</v>
      </c>
      <c r="D3" s="5">
        <f>VLOOKUP($B$2:$B$7,'2'!$B$2:$D$7,3,FALSE)</f>
        <v>928.39999999999986</v>
      </c>
      <c r="E3" s="5">
        <f>VLOOKUP($B$2:$B$7,'3'!$B$2:$D$7,3,FALSE)</f>
        <v>925.2</v>
      </c>
      <c r="F3" s="5">
        <f>VLOOKUP($B$2:$B$7,'4'!$B$2:$D$7,3,FALSE)</f>
        <v>925.8</v>
      </c>
      <c r="G3" s="5">
        <f>VLOOKUP($B$2:$B$7,'5'!$B$2:$D$7,3,FALSE)</f>
        <v>916.7</v>
      </c>
      <c r="H3" s="5">
        <f>VLOOKUP($B$2:$B$7,'6'!$B$2:$D$7,3,FALSE)</f>
        <v>0</v>
      </c>
      <c r="I3" s="5">
        <f>IF(Formelhilfe!H5 &gt; 0,J3/Formelhilfe!H5,0)</f>
        <v>924.31999999999994</v>
      </c>
      <c r="J3" s="5">
        <f>SUM(C3:H3)</f>
        <v>4621.5999999999995</v>
      </c>
      <c r="K3" s="5">
        <f>VLOOKUP($B$2:$B$7,'7'!$B$2:$D$7,3,FALSE)</f>
        <v>922.9</v>
      </c>
      <c r="L3" s="5">
        <f>VLOOKUP($B$2:$B$7,'8'!$B$2:$D$7,3,FALSE)</f>
        <v>928.69999999999993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IF(Formelhilfe!O5&gt;0,R3/Formelhilfe!O5,0)</f>
        <v>925.8</v>
      </c>
      <c r="R3" s="5">
        <f>SUM(K3:P3)</f>
        <v>1851.6</v>
      </c>
      <c r="S3" s="5">
        <f>IF(Formelhilfe!P5&gt;0,T3/Formelhilfe!P5,0)</f>
        <v>924.74285714285702</v>
      </c>
      <c r="T3" s="6">
        <f>SUM(C3:H3,K3:P3)</f>
        <v>6473.1999999999989</v>
      </c>
    </row>
    <row r="4" spans="1:20" ht="23.25" customHeight="1" x14ac:dyDescent="0.45">
      <c r="A4" s="12"/>
      <c r="B4" s="170" t="s">
        <v>98</v>
      </c>
      <c r="C4" s="7">
        <f>VLOOKUP($B$2:$B$7,'Wettkampf 1'!$B$2:$D$7,3,FALSE)</f>
        <v>928.59999999999991</v>
      </c>
      <c r="D4" s="5">
        <f>VLOOKUP($B$2:$B$7,'2'!$B$2:$D$7,3,FALSE)</f>
        <v>913</v>
      </c>
      <c r="E4" s="5">
        <f>VLOOKUP($B$2:$B$7,'3'!$B$2:$D$7,3,FALSE)</f>
        <v>921.69999999999993</v>
      </c>
      <c r="F4" s="5">
        <f>VLOOKUP($B$2:$B$7,'4'!$B$2:$D$7,3,FALSE)</f>
        <v>925.3</v>
      </c>
      <c r="G4" s="5">
        <f>VLOOKUP($B$2:$B$7,'5'!$B$2:$D$7,3,FALSE)</f>
        <v>914.49999999999989</v>
      </c>
      <c r="H4" s="5">
        <f>VLOOKUP($B$2:$B$7,'6'!$B$2:$D$7,3,FALSE)</f>
        <v>0</v>
      </c>
      <c r="I4" s="5">
        <f>IF(Formelhilfe!H6 &gt; 0,J4/Formelhilfe!H6,0)</f>
        <v>920.61999999999989</v>
      </c>
      <c r="J4" s="5">
        <f>SUM(C4:H4)</f>
        <v>4603.0999999999995</v>
      </c>
      <c r="K4" s="5">
        <f>VLOOKUP($B$2:$B$7,'7'!$B$2:$D$7,3,FALSE)</f>
        <v>930.7</v>
      </c>
      <c r="L4" s="5">
        <f>VLOOKUP($B$2:$B$7,'8'!$B$2:$D$7,3,FALSE)</f>
        <v>915.9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IF(Formelhilfe!O6&gt;0,R4/Formelhilfe!O6,0)</f>
        <v>923.3</v>
      </c>
      <c r="R4" s="5">
        <f>SUM(K4:P4)</f>
        <v>1846.6</v>
      </c>
      <c r="S4" s="5">
        <f>IF(Formelhilfe!P6&gt;0,T4/Formelhilfe!P6,0)</f>
        <v>921.38571428571413</v>
      </c>
      <c r="T4" s="6">
        <f>SUM(C4:H4,K4:P4)</f>
        <v>6449.6999999999989</v>
      </c>
    </row>
    <row r="5" spans="1:20" ht="23.25" customHeight="1" x14ac:dyDescent="0.45">
      <c r="A5" s="12"/>
      <c r="B5" s="170" t="s">
        <v>101</v>
      </c>
      <c r="C5" s="7">
        <f>VLOOKUP($B$2:$B$7,'Wettkampf 1'!$B$2:$D$7,3,FALSE)</f>
        <v>921.90000000000009</v>
      </c>
      <c r="D5" s="5">
        <f>VLOOKUP($B$2:$B$7,'2'!$B$2:$D$7,3,FALSE)</f>
        <v>917.59999999999991</v>
      </c>
      <c r="E5" s="5">
        <f>VLOOKUP($B$2:$B$7,'3'!$B$2:$D$7,3,FALSE)</f>
        <v>928</v>
      </c>
      <c r="F5" s="5">
        <f>VLOOKUP($B$2:$B$7,'4'!$B$2:$D$7,3,FALSE)</f>
        <v>914.40000000000009</v>
      </c>
      <c r="G5" s="5">
        <f>VLOOKUP($B$2:$B$7,'5'!$B$2:$D$7,3,FALSE)</f>
        <v>924</v>
      </c>
      <c r="H5" s="5">
        <f>VLOOKUP($B$2:$B$7,'6'!$B$2:$D$7,3,FALSE)</f>
        <v>0</v>
      </c>
      <c r="I5" s="5">
        <f>IF(Formelhilfe!H4 &gt; 0,J5/Formelhilfe!H4,0)</f>
        <v>921.18</v>
      </c>
      <c r="J5" s="5">
        <f>SUM(C5:H5)</f>
        <v>4605.8999999999996</v>
      </c>
      <c r="K5" s="5">
        <f>VLOOKUP($B$2:$B$7,'7'!$B$2:$D$7,3,FALSE)</f>
        <v>917.69999999999993</v>
      </c>
      <c r="L5" s="5">
        <f>VLOOKUP($B$2:$B$7,'8'!$B$2:$D$7,3,FALSE)</f>
        <v>923.09999999999991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IF(Formelhilfe!O4&gt;0,R5/Formelhilfe!O4,0)</f>
        <v>920.39999999999986</v>
      </c>
      <c r="R5" s="5">
        <f>SUM(K5:P5)</f>
        <v>1840.7999999999997</v>
      </c>
      <c r="S5" s="5">
        <f>IF(Formelhilfe!P4&gt;0,T5/Formelhilfe!P4,0)</f>
        <v>920.95714285714268</v>
      </c>
      <c r="T5" s="6">
        <f>SUM(C5:H5,K5:P5)</f>
        <v>6446.6999999999989</v>
      </c>
    </row>
    <row r="6" spans="1:20" ht="23.25" customHeight="1" x14ac:dyDescent="0.45">
      <c r="A6" s="12"/>
      <c r="B6" s="170" t="s">
        <v>100</v>
      </c>
      <c r="C6" s="7">
        <f>VLOOKUP($B$2:$B$7,'Wettkampf 1'!$B$2:$D$7,3,FALSE)</f>
        <v>889.10000000000014</v>
      </c>
      <c r="D6" s="5">
        <f>VLOOKUP($B$2:$B$7,'2'!$B$2:$D$7,3,FALSE)</f>
        <v>884.8</v>
      </c>
      <c r="E6" s="5">
        <f>VLOOKUP($B$2:$B$7,'3'!$B$2:$D$7,3,FALSE)</f>
        <v>887.40000000000009</v>
      </c>
      <c r="F6" s="5">
        <f>VLOOKUP($B$2:$B$7,'4'!$B$2:$D$7,3,FALSE)</f>
        <v>872.59999999999991</v>
      </c>
      <c r="G6" s="5">
        <f>VLOOKUP($B$2:$B$7,'5'!$B$2:$D$7,3,FALSE)</f>
        <v>876.2</v>
      </c>
      <c r="H6" s="5">
        <f>VLOOKUP($B$2:$B$7,'6'!$B$2:$D$7,3,FALSE)</f>
        <v>0</v>
      </c>
      <c r="I6" s="5">
        <f>IF(Formelhilfe!H2 &gt; 0,J6/Formelhilfe!H2,0)</f>
        <v>882.0200000000001</v>
      </c>
      <c r="J6" s="5">
        <f>SUM(C6:H6)</f>
        <v>4410.1000000000004</v>
      </c>
      <c r="K6" s="5">
        <f>VLOOKUP($B$2:$B$7,'7'!$B$2:$D$7,3,FALSE)</f>
        <v>869.4</v>
      </c>
      <c r="L6" s="5">
        <f>VLOOKUP($B$2:$B$7,'8'!$B$2:$D$7,3,FALSE)</f>
        <v>861.6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IF(Formelhilfe!O2&gt;0,R6/Formelhilfe!O2,0)</f>
        <v>865.5</v>
      </c>
      <c r="R6" s="5">
        <f>SUM(K6:P6)</f>
        <v>1731</v>
      </c>
      <c r="S6" s="5">
        <f>IF(Formelhilfe!P2&gt;0,T6/Formelhilfe!P2,0)</f>
        <v>877.30000000000007</v>
      </c>
      <c r="T6" s="6">
        <f>SUM(C6:H6,K6:P6)</f>
        <v>6141.1</v>
      </c>
    </row>
    <row r="7" spans="1:20" ht="23.25" customHeight="1" x14ac:dyDescent="0.45">
      <c r="A7" s="12"/>
      <c r="B7" s="170" t="s">
        <v>73</v>
      </c>
      <c r="C7" s="7">
        <f>VLOOKUP($B$2:$B$7,'Wettkampf 1'!$B$2:$D$7,3,FALSE)</f>
        <v>0</v>
      </c>
      <c r="D7" s="5">
        <f>VLOOKUP($B$2:$B$7,'2'!$B$2:$D$7,3,FALSE)</f>
        <v>0</v>
      </c>
      <c r="E7" s="5">
        <f>VLOOKUP($B$2:$B$7,'3'!$B$2:$D$7,3,FALSE)</f>
        <v>0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IF(Formelhilfe!H7 &gt; 0,J7/Formelhilfe!H7,0)</f>
        <v>0</v>
      </c>
      <c r="J7" s="5">
        <f>SUM(C7:H7)</f>
        <v>0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IF(Formelhilfe!O7&gt;0,R7/Formelhilfe!O7,0)</f>
        <v>0</v>
      </c>
      <c r="R7" s="5">
        <f>SUM(K7:P7)</f>
        <v>0</v>
      </c>
      <c r="S7" s="5">
        <f>IF(Formelhilfe!P7&gt;0,T7/Formelhilfe!P7,0)</f>
        <v>0</v>
      </c>
      <c r="T7" s="6">
        <f>SUM(C7:H7,K7:P7)</f>
        <v>0</v>
      </c>
    </row>
    <row r="14" spans="1:20" ht="23.25" customHeight="1" x14ac:dyDescent="0.35">
      <c r="D14" s="1"/>
      <c r="I14"/>
      <c r="N14" s="1"/>
      <c r="S14"/>
    </row>
    <row r="15" spans="1:20" ht="23.25" customHeight="1" x14ac:dyDescent="0.35">
      <c r="D15" s="1"/>
      <c r="I15"/>
      <c r="N15" s="1"/>
      <c r="S15"/>
    </row>
    <row r="16" spans="1:20" ht="23.25" customHeight="1" x14ac:dyDescent="0.35">
      <c r="D16" s="1"/>
      <c r="I16"/>
      <c r="N16" s="1"/>
      <c r="S16"/>
    </row>
    <row r="17" spans="4:19" ht="23.25" customHeight="1" x14ac:dyDescent="0.35">
      <c r="D17" s="1"/>
      <c r="I17"/>
      <c r="N17" s="1"/>
      <c r="S17"/>
    </row>
    <row r="18" spans="4:19" ht="23.25" customHeight="1" x14ac:dyDescent="0.35">
      <c r="D18" s="1"/>
      <c r="I18"/>
      <c r="N18" s="1"/>
      <c r="S18"/>
    </row>
    <row r="19" spans="4:19" ht="23.25" customHeight="1" x14ac:dyDescent="0.35">
      <c r="D19" s="1"/>
      <c r="I19"/>
      <c r="N19" s="1"/>
      <c r="S19"/>
    </row>
    <row r="20" spans="4:19" ht="23.25" customHeight="1" x14ac:dyDescent="0.35">
      <c r="D20" s="1"/>
      <c r="I20"/>
      <c r="N20" s="1"/>
      <c r="S20"/>
    </row>
    <row r="21" spans="4:19" ht="23.25" customHeight="1" x14ac:dyDescent="0.35">
      <c r="D21" s="1"/>
      <c r="I21"/>
      <c r="N21" s="1"/>
      <c r="S21"/>
    </row>
    <row r="22" spans="4:19" ht="23.25" customHeight="1" x14ac:dyDescent="0.35">
      <c r="D22" s="1"/>
      <c r="I22"/>
      <c r="N22" s="1"/>
      <c r="S22"/>
    </row>
    <row r="23" spans="4:19" ht="23.25" customHeight="1" x14ac:dyDescent="0.35">
      <c r="D23" s="1"/>
      <c r="I23"/>
      <c r="N23" s="1"/>
      <c r="S23"/>
    </row>
    <row r="24" spans="4:19" ht="23.25" customHeight="1" x14ac:dyDescent="0.35">
      <c r="D24" s="1"/>
      <c r="I24"/>
      <c r="N24" s="1"/>
      <c r="S24"/>
    </row>
    <row r="25" spans="4:19" ht="23.25" customHeight="1" x14ac:dyDescent="0.35">
      <c r="D25" s="1"/>
      <c r="I25"/>
      <c r="N25" s="1"/>
      <c r="S25"/>
    </row>
    <row r="26" spans="4:19" ht="23.25" customHeight="1" x14ac:dyDescent="0.35">
      <c r="D26" s="1"/>
      <c r="I26"/>
      <c r="N26" s="1"/>
      <c r="S26"/>
    </row>
    <row r="27" spans="4:19" ht="23.25" customHeight="1" x14ac:dyDescent="0.35">
      <c r="D27" s="1"/>
      <c r="I27"/>
      <c r="N27" s="1"/>
      <c r="S27"/>
    </row>
    <row r="28" spans="4:19" ht="23.25" customHeight="1" x14ac:dyDescent="0.35">
      <c r="D28" s="1"/>
      <c r="I28"/>
      <c r="N28" s="1"/>
      <c r="S28"/>
    </row>
    <row r="29" spans="4:19" ht="23.25" customHeight="1" x14ac:dyDescent="0.35">
      <c r="D29" s="1"/>
      <c r="I29"/>
      <c r="N29" s="1"/>
      <c r="S29"/>
    </row>
  </sheetData>
  <sheetProtection selectLockedCells="1" sort="0" autoFilter="0" selectUnlockedCells="1"/>
  <protectedRanges>
    <protectedRange sqref="B2:B7" name="Bereich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35"/>
  <cols>
    <col min="1" max="1" width="3.26953125" style="67" bestFit="1" customWidth="1"/>
    <col min="2" max="2" width="20.54296875" style="67" customWidth="1"/>
    <col min="3" max="3" width="16.81640625" style="67" customWidth="1"/>
    <col min="4" max="4" width="16.1796875" style="94" customWidth="1"/>
    <col min="5" max="5" width="9.81640625" style="67" customWidth="1"/>
    <col min="6" max="6" width="7" style="67" hidden="1" customWidth="1"/>
    <col min="7" max="7" width="8.81640625" style="67" hidden="1" customWidth="1"/>
    <col min="8" max="8" width="2.26953125" style="67" hidden="1" customWidth="1"/>
    <col min="9" max="9" width="8.81640625" style="67" hidden="1" customWidth="1"/>
    <col min="10" max="10" width="2.26953125" style="67" hidden="1" customWidth="1"/>
    <col min="11" max="11" width="8.81640625" style="67" hidden="1" customWidth="1"/>
    <col min="12" max="12" width="2.26953125" style="67" hidden="1" customWidth="1"/>
    <col min="13" max="13" width="8.81640625" style="67" hidden="1" customWidth="1"/>
    <col min="14" max="14" width="2.26953125" style="67" hidden="1" customWidth="1"/>
    <col min="15" max="15" width="8.81640625" style="67" hidden="1" customWidth="1"/>
    <col min="16" max="16" width="2.26953125" style="67" hidden="1" customWidth="1"/>
    <col min="17" max="17" width="8.81640625" style="67" hidden="1" customWidth="1"/>
    <col min="18" max="18" width="2.26953125" style="67" hidden="1" customWidth="1"/>
    <col min="19" max="19" width="22" style="67" hidden="1" customWidth="1"/>
    <col min="20" max="20" width="7.1796875" style="67" customWidth="1"/>
    <col min="21" max="21" width="14.1796875" style="67" bestFit="1" customWidth="1"/>
    <col min="22" max="22" width="5.54296875" style="67" customWidth="1"/>
    <col min="23" max="26" width="10.179687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796875" style="74" customWidth="1"/>
    <col min="31" max="31" width="19.1796875" style="67" bestFit="1" customWidth="1"/>
    <col min="32" max="16384" width="22" style="67"/>
  </cols>
  <sheetData>
    <row r="1" spans="1:29" ht="15" customHeight="1" x14ac:dyDescent="0.35">
      <c r="A1" s="93"/>
      <c r="B1" s="93" t="s">
        <v>47</v>
      </c>
      <c r="C1" s="100"/>
      <c r="D1" s="73" t="s">
        <v>8</v>
      </c>
      <c r="X1" s="109" t="s">
        <v>46</v>
      </c>
      <c r="Y1" s="188" t="str">
        <f>Übersicht!D4</f>
        <v>Börgerwald</v>
      </c>
      <c r="Z1" s="188"/>
    </row>
    <row r="2" spans="1:29" ht="15" customHeight="1" x14ac:dyDescent="0.35">
      <c r="A2" s="93">
        <v>1</v>
      </c>
      <c r="B2" s="111" t="s">
        <v>98</v>
      </c>
      <c r="D2" s="105">
        <f>G46</f>
        <v>928.59999999999991</v>
      </c>
      <c r="E2" s="110" t="str">
        <f>IF(H46&gt;4,"Es sind zu viele Schützen in Wertung!"," ")</f>
        <v xml:space="preserve"> </v>
      </c>
      <c r="X2" s="109" t="s">
        <v>31</v>
      </c>
      <c r="Y2" s="189" t="str">
        <f>Übersicht!D3</f>
        <v>07.09.25</v>
      </c>
      <c r="Z2" s="188"/>
    </row>
    <row r="3" spans="1:29" ht="15" customHeight="1" x14ac:dyDescent="0.35">
      <c r="A3" s="93">
        <v>2</v>
      </c>
      <c r="B3" s="111" t="s">
        <v>99</v>
      </c>
      <c r="D3" s="105">
        <f>I46</f>
        <v>934.9</v>
      </c>
      <c r="E3" s="110" t="str">
        <f>IF(J46&gt;4,"Es sind zu viele Schützen in Wertung!"," ")</f>
        <v xml:space="preserve"> </v>
      </c>
    </row>
    <row r="4" spans="1:29" ht="15" customHeight="1" x14ac:dyDescent="0.35">
      <c r="A4" s="93">
        <v>3</v>
      </c>
      <c r="B4" s="111" t="s">
        <v>100</v>
      </c>
      <c r="D4" s="105">
        <f>K46</f>
        <v>889.10000000000014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35">
      <c r="A5" s="93">
        <v>4</v>
      </c>
      <c r="B5" s="111" t="s">
        <v>101</v>
      </c>
      <c r="D5" s="105">
        <f>M46</f>
        <v>921.90000000000009</v>
      </c>
      <c r="E5" s="110" t="str">
        <f>IF(N46&gt;4,"Es sind zu viele Schützen in Wertung!"," ")</f>
        <v xml:space="preserve"> </v>
      </c>
      <c r="W5" s="103"/>
      <c r="X5" s="107" t="s">
        <v>45</v>
      </c>
      <c r="Y5" s="190" t="s">
        <v>126</v>
      </c>
      <c r="Z5" s="190"/>
      <c r="AA5" s="103"/>
    </row>
    <row r="6" spans="1:29" ht="15" customHeight="1" x14ac:dyDescent="0.35">
      <c r="A6" s="93">
        <v>5</v>
      </c>
      <c r="B6" s="111" t="s">
        <v>102</v>
      </c>
      <c r="D6" s="105">
        <f>O46</f>
        <v>925.5</v>
      </c>
      <c r="E6" s="110" t="str">
        <f>IF(P46&gt;4,"Es sind zu viele Schützen in Wertung!"," ")</f>
        <v xml:space="preserve"> </v>
      </c>
      <c r="W6" s="103"/>
      <c r="X6" s="107" t="s">
        <v>44</v>
      </c>
      <c r="Y6" s="190" t="s">
        <v>127</v>
      </c>
      <c r="Z6" s="190"/>
      <c r="AA6" s="103"/>
    </row>
    <row r="7" spans="1:29" ht="15" customHeight="1" x14ac:dyDescent="0.35">
      <c r="A7" s="93">
        <v>6</v>
      </c>
      <c r="B7" s="111" t="s">
        <v>73</v>
      </c>
      <c r="D7" s="105">
        <f>Q46</f>
        <v>0</v>
      </c>
      <c r="E7" s="110" t="str">
        <f>IF(R46&gt;4,"Es sind zu viele Schützen in Wertung!"," ")</f>
        <v xml:space="preserve"> </v>
      </c>
      <c r="W7" s="103"/>
      <c r="X7" s="109" t="s">
        <v>54</v>
      </c>
      <c r="Y7" s="190" t="s">
        <v>128</v>
      </c>
      <c r="Z7" s="190"/>
      <c r="AA7" s="103"/>
    </row>
    <row r="8" spans="1:29" ht="15" customHeight="1" x14ac:dyDescent="0.35">
      <c r="W8" s="103"/>
      <c r="X8" s="103"/>
      <c r="Y8" s="103"/>
      <c r="Z8" s="103"/>
      <c r="AA8" s="103"/>
    </row>
    <row r="9" spans="1:29" ht="59.25" customHeight="1" x14ac:dyDescent="0.3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85" t="s">
        <v>32</v>
      </c>
      <c r="X9" s="186"/>
      <c r="Y9" s="186"/>
      <c r="Z9" s="187"/>
    </row>
    <row r="10" spans="1:29" ht="13" customHeight="1" x14ac:dyDescent="0.35">
      <c r="A10" s="93">
        <v>1</v>
      </c>
      <c r="B10" s="150" t="s">
        <v>103</v>
      </c>
      <c r="C10" s="151" t="s">
        <v>98</v>
      </c>
      <c r="D10" s="151">
        <v>318.39999999999998</v>
      </c>
      <c r="E10" s="149"/>
      <c r="F10" s="67">
        <f>IF(E10="x","0",D10)</f>
        <v>318.39999999999998</v>
      </c>
      <c r="G10" s="67">
        <f>IF(C10=$B$2,F10,0)</f>
        <v>318.39999999999998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152">
        <v>106.4</v>
      </c>
      <c r="X10" s="152">
        <v>105.5</v>
      </c>
      <c r="Y10" s="152">
        <v>106.5</v>
      </c>
      <c r="Z10" s="97">
        <f>W10+X10+Y10</f>
        <v>318.39999999999998</v>
      </c>
      <c r="AA10" s="67">
        <f>IF(Z10=D10,1,0)</f>
        <v>1</v>
      </c>
      <c r="AB10" s="67">
        <f>IF(Z10=0,0,1)</f>
        <v>1</v>
      </c>
      <c r="AC10" s="101" t="str">
        <f>IF(AA10+AB10=2,"Korrekt","")</f>
        <v>Korrekt</v>
      </c>
    </row>
    <row r="11" spans="1:29" ht="13" customHeight="1" x14ac:dyDescent="0.35">
      <c r="A11" s="93">
        <v>2</v>
      </c>
      <c r="B11" s="150" t="s">
        <v>104</v>
      </c>
      <c r="C11" s="151" t="s">
        <v>98</v>
      </c>
      <c r="D11" s="151">
        <v>309.2</v>
      </c>
      <c r="E11" s="149"/>
      <c r="F11" s="67">
        <f t="shared" ref="F11:F45" si="0">IF(E11="x","0",D11)</f>
        <v>309.2</v>
      </c>
      <c r="G11" s="67">
        <f t="shared" ref="G11:G45" si="1">IF(C11=$B$2,F11,0)</f>
        <v>309.2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153">
        <v>101.9</v>
      </c>
      <c r="X11" s="153">
        <v>104</v>
      </c>
      <c r="Y11" s="153">
        <v>103.3</v>
      </c>
      <c r="Z11" s="99">
        <f t="shared" ref="Z11:Z39" si="13">W11+X11+Y11</f>
        <v>309.2</v>
      </c>
      <c r="AA11" s="67">
        <f t="shared" ref="AA11:AA39" si="14">IF(Z11=D11,1,0)</f>
        <v>1</v>
      </c>
      <c r="AB11" s="67">
        <f t="shared" ref="AB11:AB39" si="15">IF(Z11=0,0,1)</f>
        <v>1</v>
      </c>
      <c r="AC11" s="101" t="str">
        <f t="shared" ref="AC11:AC39" si="16">IF(AA11+AB11=2,"Korrekt","")</f>
        <v>Korrekt</v>
      </c>
    </row>
    <row r="12" spans="1:29" ht="13" customHeight="1" x14ac:dyDescent="0.35">
      <c r="A12" s="93">
        <v>3</v>
      </c>
      <c r="B12" s="150" t="s">
        <v>105</v>
      </c>
      <c r="C12" s="151" t="s">
        <v>98</v>
      </c>
      <c r="D12" s="151"/>
      <c r="E12" s="149" t="s">
        <v>106</v>
      </c>
      <c r="F12" s="67" t="str">
        <f t="shared" si="0"/>
        <v>0</v>
      </c>
      <c r="G12" s="67" t="str">
        <f t="shared" si="1"/>
        <v>0</v>
      </c>
      <c r="H12" s="67">
        <f t="shared" si="2"/>
        <v>0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153"/>
      <c r="X12" s="153"/>
      <c r="Y12" s="153"/>
      <c r="Z12" s="99">
        <f t="shared" si="13"/>
        <v>0</v>
      </c>
      <c r="AA12" s="67">
        <f t="shared" si="14"/>
        <v>1</v>
      </c>
      <c r="AB12" s="67">
        <f t="shared" si="15"/>
        <v>0</v>
      </c>
      <c r="AC12" s="101" t="str">
        <f t="shared" si="16"/>
        <v/>
      </c>
    </row>
    <row r="13" spans="1:29" ht="13" customHeight="1" x14ac:dyDescent="0.35">
      <c r="A13" s="93">
        <v>4</v>
      </c>
      <c r="B13" s="150" t="s">
        <v>107</v>
      </c>
      <c r="C13" s="151" t="s">
        <v>98</v>
      </c>
      <c r="D13" s="151">
        <v>296.8</v>
      </c>
      <c r="E13" s="149"/>
      <c r="F13" s="67">
        <f t="shared" si="0"/>
        <v>296.8</v>
      </c>
      <c r="G13" s="67">
        <f t="shared" si="1"/>
        <v>296.8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153">
        <v>98.2</v>
      </c>
      <c r="X13" s="153">
        <v>100.6</v>
      </c>
      <c r="Y13" s="153">
        <v>98</v>
      </c>
      <c r="Z13" s="99">
        <f t="shared" si="13"/>
        <v>296.8</v>
      </c>
      <c r="AA13" s="67">
        <f t="shared" si="14"/>
        <v>1</v>
      </c>
      <c r="AB13" s="67">
        <f t="shared" si="15"/>
        <v>1</v>
      </c>
      <c r="AC13" s="101" t="str">
        <f t="shared" si="16"/>
        <v>Korrekt</v>
      </c>
    </row>
    <row r="14" spans="1:29" ht="13" customHeight="1" x14ac:dyDescent="0.35">
      <c r="A14" s="93">
        <v>5</v>
      </c>
      <c r="B14" s="150" t="s">
        <v>108</v>
      </c>
      <c r="C14" s="151" t="s">
        <v>98</v>
      </c>
      <c r="D14" s="151">
        <v>301</v>
      </c>
      <c r="E14" s="149"/>
      <c r="F14" s="67">
        <f t="shared" si="0"/>
        <v>301</v>
      </c>
      <c r="G14" s="67">
        <f t="shared" si="1"/>
        <v>301</v>
      </c>
      <c r="H14" s="67">
        <f t="shared" si="2"/>
        <v>1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153">
        <v>101.3</v>
      </c>
      <c r="X14" s="153">
        <v>100.8</v>
      </c>
      <c r="Y14" s="153">
        <v>98.9</v>
      </c>
      <c r="Z14" s="99">
        <f t="shared" si="13"/>
        <v>301</v>
      </c>
      <c r="AA14" s="67">
        <f t="shared" si="14"/>
        <v>1</v>
      </c>
      <c r="AB14" s="67">
        <f t="shared" si="15"/>
        <v>1</v>
      </c>
      <c r="AC14" s="101" t="str">
        <f t="shared" si="16"/>
        <v>Korrekt</v>
      </c>
    </row>
    <row r="15" spans="1:29" ht="13" customHeight="1" x14ac:dyDescent="0.35">
      <c r="A15" s="93">
        <v>6</v>
      </c>
      <c r="B15" s="150" t="s">
        <v>49</v>
      </c>
      <c r="C15" s="151" t="s">
        <v>98</v>
      </c>
      <c r="D15" s="151"/>
      <c r="E15" s="149" t="s">
        <v>106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153"/>
      <c r="X15" s="153"/>
      <c r="Y15" s="153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3" customHeight="1" x14ac:dyDescent="0.35">
      <c r="A16" s="93">
        <v>7</v>
      </c>
      <c r="B16" s="150" t="s">
        <v>109</v>
      </c>
      <c r="C16" s="151" t="s">
        <v>99</v>
      </c>
      <c r="D16" s="151">
        <v>311</v>
      </c>
      <c r="E16" s="149"/>
      <c r="F16" s="67">
        <f t="shared" si="0"/>
        <v>311</v>
      </c>
      <c r="G16" s="67">
        <f t="shared" si="1"/>
        <v>0</v>
      </c>
      <c r="H16" s="67">
        <f t="shared" si="2"/>
        <v>0</v>
      </c>
      <c r="I16" s="67">
        <f t="shared" si="3"/>
        <v>311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153">
        <v>104.1</v>
      </c>
      <c r="X16" s="153">
        <v>103</v>
      </c>
      <c r="Y16" s="153">
        <v>103.9</v>
      </c>
      <c r="Z16" s="99">
        <f t="shared" si="13"/>
        <v>311</v>
      </c>
      <c r="AA16" s="67">
        <f t="shared" si="14"/>
        <v>1</v>
      </c>
      <c r="AB16" s="67">
        <f t="shared" si="15"/>
        <v>1</v>
      </c>
      <c r="AC16" s="101" t="str">
        <f t="shared" si="16"/>
        <v>Korrekt</v>
      </c>
    </row>
    <row r="17" spans="1:29" ht="13" customHeight="1" x14ac:dyDescent="0.35">
      <c r="A17" s="93">
        <v>8</v>
      </c>
      <c r="B17" s="150" t="s">
        <v>110</v>
      </c>
      <c r="C17" s="151" t="s">
        <v>99</v>
      </c>
      <c r="D17" s="151">
        <v>314.89999999999998</v>
      </c>
      <c r="E17" s="149"/>
      <c r="F17" s="67">
        <f t="shared" si="0"/>
        <v>314.89999999999998</v>
      </c>
      <c r="G17" s="67">
        <f t="shared" si="1"/>
        <v>0</v>
      </c>
      <c r="H17" s="67">
        <f t="shared" si="2"/>
        <v>0</v>
      </c>
      <c r="I17" s="67">
        <f t="shared" si="3"/>
        <v>314.89999999999998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153">
        <v>105.3</v>
      </c>
      <c r="X17" s="153">
        <v>105</v>
      </c>
      <c r="Y17" s="153">
        <v>104.6</v>
      </c>
      <c r="Z17" s="99">
        <f t="shared" si="13"/>
        <v>314.89999999999998</v>
      </c>
      <c r="AA17" s="67">
        <f t="shared" si="14"/>
        <v>1</v>
      </c>
      <c r="AB17" s="67">
        <f t="shared" si="15"/>
        <v>1</v>
      </c>
      <c r="AC17" s="101" t="str">
        <f t="shared" si="16"/>
        <v>Korrekt</v>
      </c>
    </row>
    <row r="18" spans="1:29" ht="13" customHeight="1" x14ac:dyDescent="0.35">
      <c r="A18" s="93">
        <v>9</v>
      </c>
      <c r="B18" s="150" t="s">
        <v>111</v>
      </c>
      <c r="C18" s="151" t="s">
        <v>99</v>
      </c>
      <c r="D18" s="151">
        <v>309</v>
      </c>
      <c r="E18" s="149"/>
      <c r="F18" s="67">
        <f t="shared" si="0"/>
        <v>309</v>
      </c>
      <c r="G18" s="67">
        <f t="shared" si="1"/>
        <v>0</v>
      </c>
      <c r="H18" s="67">
        <f t="shared" si="2"/>
        <v>0</v>
      </c>
      <c r="I18" s="67">
        <f t="shared" si="3"/>
        <v>309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153">
        <v>102.9</v>
      </c>
      <c r="X18" s="153">
        <v>103.5</v>
      </c>
      <c r="Y18" s="153">
        <v>102.6</v>
      </c>
      <c r="Z18" s="99">
        <f t="shared" si="13"/>
        <v>309</v>
      </c>
      <c r="AA18" s="67">
        <f t="shared" si="14"/>
        <v>1</v>
      </c>
      <c r="AB18" s="67">
        <f t="shared" si="15"/>
        <v>1</v>
      </c>
      <c r="AC18" s="101" t="str">
        <f t="shared" si="16"/>
        <v>Korrekt</v>
      </c>
    </row>
    <row r="19" spans="1:29" ht="13" customHeight="1" x14ac:dyDescent="0.35">
      <c r="A19" s="93">
        <v>10</v>
      </c>
      <c r="B19" s="150" t="s">
        <v>74</v>
      </c>
      <c r="C19" s="151" t="s">
        <v>99</v>
      </c>
      <c r="D19" s="151"/>
      <c r="E19" s="149"/>
      <c r="F19" s="67">
        <f t="shared" si="0"/>
        <v>0</v>
      </c>
      <c r="G19" s="67">
        <f t="shared" si="1"/>
        <v>0</v>
      </c>
      <c r="H19" s="67">
        <f t="shared" si="2"/>
        <v>0</v>
      </c>
      <c r="I19" s="67">
        <f t="shared" si="3"/>
        <v>0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153"/>
      <c r="X19" s="153"/>
      <c r="Y19" s="153"/>
      <c r="Z19" s="99">
        <f t="shared" si="13"/>
        <v>0</v>
      </c>
      <c r="AA19" s="67">
        <f t="shared" si="14"/>
        <v>1</v>
      </c>
      <c r="AB19" s="67">
        <f t="shared" si="15"/>
        <v>0</v>
      </c>
      <c r="AC19" s="101" t="str">
        <f t="shared" si="16"/>
        <v/>
      </c>
    </row>
    <row r="20" spans="1:29" ht="13" customHeight="1" x14ac:dyDescent="0.35">
      <c r="A20" s="93">
        <v>11</v>
      </c>
      <c r="B20" s="150" t="s">
        <v>50</v>
      </c>
      <c r="C20" s="151" t="s">
        <v>99</v>
      </c>
      <c r="D20" s="151"/>
      <c r="E20" s="149" t="s">
        <v>106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153"/>
      <c r="X20" s="153"/>
      <c r="Y20" s="153"/>
      <c r="Z20" s="99">
        <f t="shared" si="13"/>
        <v>0</v>
      </c>
      <c r="AA20" s="67">
        <f t="shared" si="14"/>
        <v>1</v>
      </c>
      <c r="AB20" s="67">
        <f t="shared" si="15"/>
        <v>0</v>
      </c>
      <c r="AC20" s="101" t="str">
        <f t="shared" si="16"/>
        <v/>
      </c>
    </row>
    <row r="21" spans="1:29" ht="13" customHeight="1" x14ac:dyDescent="0.35">
      <c r="A21" s="93">
        <v>12</v>
      </c>
      <c r="B21" s="150" t="s">
        <v>51</v>
      </c>
      <c r="C21" s="151" t="s">
        <v>99</v>
      </c>
      <c r="D21" s="151"/>
      <c r="E21" s="149" t="s">
        <v>106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153"/>
      <c r="X21" s="153"/>
      <c r="Y21" s="153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3" customHeight="1" x14ac:dyDescent="0.35">
      <c r="A22" s="93">
        <v>13</v>
      </c>
      <c r="B22" s="150" t="s">
        <v>112</v>
      </c>
      <c r="C22" s="151" t="s">
        <v>100</v>
      </c>
      <c r="D22" s="151">
        <v>304.3</v>
      </c>
      <c r="E22" s="151"/>
      <c r="F22" s="67">
        <f t="shared" si="0"/>
        <v>304.3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304.3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153">
        <v>100.5</v>
      </c>
      <c r="X22" s="153">
        <v>103.1</v>
      </c>
      <c r="Y22" s="153">
        <v>100.7</v>
      </c>
      <c r="Z22" s="99">
        <f t="shared" si="13"/>
        <v>304.3</v>
      </c>
      <c r="AA22" s="67">
        <f t="shared" si="14"/>
        <v>1</v>
      </c>
      <c r="AB22" s="67">
        <f t="shared" si="15"/>
        <v>1</v>
      </c>
      <c r="AC22" s="101" t="str">
        <f t="shared" si="16"/>
        <v>Korrekt</v>
      </c>
    </row>
    <row r="23" spans="1:29" ht="13" customHeight="1" x14ac:dyDescent="0.35">
      <c r="A23" s="93">
        <v>14</v>
      </c>
      <c r="B23" s="150" t="s">
        <v>113</v>
      </c>
      <c r="C23" s="151" t="s">
        <v>100</v>
      </c>
      <c r="D23" s="151">
        <v>299.10000000000002</v>
      </c>
      <c r="E23" s="149"/>
      <c r="F23" s="67">
        <f t="shared" si="0"/>
        <v>299.10000000000002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299.10000000000002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153">
        <v>96.4</v>
      </c>
      <c r="X23" s="153">
        <v>99.2</v>
      </c>
      <c r="Y23" s="153">
        <v>103.5</v>
      </c>
      <c r="Z23" s="99">
        <f t="shared" si="13"/>
        <v>299.10000000000002</v>
      </c>
      <c r="AA23" s="67">
        <f t="shared" si="14"/>
        <v>1</v>
      </c>
      <c r="AB23" s="67">
        <f t="shared" si="15"/>
        <v>1</v>
      </c>
      <c r="AC23" s="101" t="str">
        <f t="shared" si="16"/>
        <v>Korrekt</v>
      </c>
    </row>
    <row r="24" spans="1:29" ht="13" customHeight="1" x14ac:dyDescent="0.35">
      <c r="A24" s="93">
        <v>15</v>
      </c>
      <c r="B24" s="150" t="s">
        <v>114</v>
      </c>
      <c r="C24" s="151" t="s">
        <v>100</v>
      </c>
      <c r="D24" s="151">
        <v>285.7</v>
      </c>
      <c r="E24" s="149"/>
      <c r="F24" s="67">
        <f t="shared" si="0"/>
        <v>285.7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285.7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153">
        <v>95.9</v>
      </c>
      <c r="X24" s="153">
        <v>97.8</v>
      </c>
      <c r="Y24" s="153">
        <v>92</v>
      </c>
      <c r="Z24" s="99">
        <f t="shared" si="13"/>
        <v>285.7</v>
      </c>
      <c r="AA24" s="67">
        <f t="shared" si="14"/>
        <v>1</v>
      </c>
      <c r="AB24" s="67">
        <f t="shared" si="15"/>
        <v>1</v>
      </c>
      <c r="AC24" s="101" t="str">
        <f t="shared" si="16"/>
        <v>Korrekt</v>
      </c>
    </row>
    <row r="25" spans="1:29" ht="13" customHeight="1" x14ac:dyDescent="0.35">
      <c r="A25" s="93">
        <v>16</v>
      </c>
      <c r="B25" s="150" t="s">
        <v>115</v>
      </c>
      <c r="C25" s="151" t="s">
        <v>100</v>
      </c>
      <c r="D25" s="151">
        <v>257.5</v>
      </c>
      <c r="E25" s="149"/>
      <c r="F25" s="67">
        <f t="shared" si="0"/>
        <v>257.5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257.5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153">
        <v>85.8</v>
      </c>
      <c r="X25" s="153">
        <v>87.4</v>
      </c>
      <c r="Y25" s="153">
        <v>84.3</v>
      </c>
      <c r="Z25" s="99">
        <f t="shared" si="13"/>
        <v>257.5</v>
      </c>
      <c r="AA25" s="67">
        <f t="shared" si="14"/>
        <v>1</v>
      </c>
      <c r="AB25" s="67">
        <f t="shared" si="15"/>
        <v>1</v>
      </c>
      <c r="AC25" s="101" t="str">
        <f t="shared" si="16"/>
        <v>Korrekt</v>
      </c>
    </row>
    <row r="26" spans="1:29" ht="13" customHeight="1" x14ac:dyDescent="0.35">
      <c r="A26" s="93">
        <v>17</v>
      </c>
      <c r="B26" s="150" t="s">
        <v>116</v>
      </c>
      <c r="C26" s="151" t="s">
        <v>100</v>
      </c>
      <c r="D26" s="151"/>
      <c r="E26" s="149" t="s">
        <v>106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153"/>
      <c r="X26" s="153"/>
      <c r="Y26" s="153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3" customHeight="1" x14ac:dyDescent="0.35">
      <c r="A27" s="93">
        <v>18</v>
      </c>
      <c r="B27" s="150" t="s">
        <v>52</v>
      </c>
      <c r="C27" s="151" t="s">
        <v>100</v>
      </c>
      <c r="D27" s="151"/>
      <c r="E27" s="149" t="s">
        <v>106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153"/>
      <c r="X27" s="153"/>
      <c r="Y27" s="153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3" customHeight="1" x14ac:dyDescent="0.35">
      <c r="A28" s="93">
        <v>19</v>
      </c>
      <c r="B28" s="150" t="s">
        <v>117</v>
      </c>
      <c r="C28" s="151" t="s">
        <v>101</v>
      </c>
      <c r="D28" s="151">
        <v>301.10000000000002</v>
      </c>
      <c r="E28" s="149"/>
      <c r="F28" s="67">
        <f t="shared" si="0"/>
        <v>301.10000000000002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301.10000000000002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153">
        <v>103.3</v>
      </c>
      <c r="X28" s="153">
        <v>100.6</v>
      </c>
      <c r="Y28" s="153">
        <v>97.2</v>
      </c>
      <c r="Z28" s="99">
        <f t="shared" si="13"/>
        <v>301.09999999999997</v>
      </c>
      <c r="AA28" s="67">
        <f t="shared" si="14"/>
        <v>1</v>
      </c>
      <c r="AB28" s="67">
        <f t="shared" si="15"/>
        <v>1</v>
      </c>
      <c r="AC28" s="101" t="str">
        <f t="shared" si="16"/>
        <v>Korrekt</v>
      </c>
    </row>
    <row r="29" spans="1:29" ht="13" customHeight="1" x14ac:dyDescent="0.35">
      <c r="A29" s="93">
        <v>20</v>
      </c>
      <c r="B29" s="150" t="s">
        <v>118</v>
      </c>
      <c r="C29" s="151" t="s">
        <v>101</v>
      </c>
      <c r="D29" s="151">
        <v>305.8</v>
      </c>
      <c r="E29" s="149"/>
      <c r="F29" s="67">
        <f t="shared" si="0"/>
        <v>305.8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305.8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153">
        <v>101.5</v>
      </c>
      <c r="X29" s="153">
        <v>102.6</v>
      </c>
      <c r="Y29" s="153">
        <v>101.7</v>
      </c>
      <c r="Z29" s="99">
        <f t="shared" si="13"/>
        <v>305.8</v>
      </c>
      <c r="AA29" s="67">
        <f t="shared" si="14"/>
        <v>1</v>
      </c>
      <c r="AB29" s="67">
        <f t="shared" si="15"/>
        <v>1</v>
      </c>
      <c r="AC29" s="101" t="str">
        <f t="shared" si="16"/>
        <v>Korrekt</v>
      </c>
    </row>
    <row r="30" spans="1:29" ht="13" customHeight="1" x14ac:dyDescent="0.35">
      <c r="A30" s="93">
        <v>21</v>
      </c>
      <c r="B30" s="150" t="s">
        <v>119</v>
      </c>
      <c r="C30" s="151" t="s">
        <v>101</v>
      </c>
      <c r="D30" s="151">
        <v>304.7</v>
      </c>
      <c r="E30" s="149"/>
      <c r="F30" s="67">
        <f t="shared" si="0"/>
        <v>304.7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304.7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153">
        <v>101</v>
      </c>
      <c r="X30" s="153">
        <v>101.2</v>
      </c>
      <c r="Y30" s="153">
        <v>102.5</v>
      </c>
      <c r="Z30" s="99">
        <f t="shared" si="13"/>
        <v>304.7</v>
      </c>
      <c r="AA30" s="67">
        <f t="shared" si="14"/>
        <v>1</v>
      </c>
      <c r="AB30" s="67">
        <f t="shared" si="15"/>
        <v>1</v>
      </c>
      <c r="AC30" s="101" t="str">
        <f t="shared" si="16"/>
        <v>Korrekt</v>
      </c>
    </row>
    <row r="31" spans="1:29" ht="13" customHeight="1" x14ac:dyDescent="0.35">
      <c r="A31" s="93">
        <v>22</v>
      </c>
      <c r="B31" s="150" t="s">
        <v>120</v>
      </c>
      <c r="C31" s="151" t="s">
        <v>101</v>
      </c>
      <c r="D31" s="151">
        <v>311.39999999999998</v>
      </c>
      <c r="E31" s="149"/>
      <c r="F31" s="67">
        <f t="shared" si="0"/>
        <v>311.39999999999998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311.39999999999998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153">
        <v>104.2</v>
      </c>
      <c r="X31" s="153">
        <v>104.5</v>
      </c>
      <c r="Y31" s="153">
        <v>102.7</v>
      </c>
      <c r="Z31" s="99">
        <f t="shared" si="13"/>
        <v>311.39999999999998</v>
      </c>
      <c r="AA31" s="67">
        <f t="shared" si="14"/>
        <v>1</v>
      </c>
      <c r="AB31" s="67">
        <f t="shared" si="15"/>
        <v>1</v>
      </c>
      <c r="AC31" s="101" t="str">
        <f t="shared" si="16"/>
        <v>Korrekt</v>
      </c>
    </row>
    <row r="32" spans="1:29" ht="13" customHeight="1" x14ac:dyDescent="0.35">
      <c r="A32" s="93">
        <v>23</v>
      </c>
      <c r="B32" s="150" t="s">
        <v>75</v>
      </c>
      <c r="C32" s="151" t="s">
        <v>101</v>
      </c>
      <c r="D32" s="151"/>
      <c r="E32" s="149" t="s">
        <v>106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153"/>
      <c r="X32" s="153"/>
      <c r="Y32" s="153"/>
      <c r="Z32" s="99">
        <f t="shared" si="13"/>
        <v>0</v>
      </c>
      <c r="AA32" s="67">
        <f t="shared" si="14"/>
        <v>1</v>
      </c>
      <c r="AB32" s="67">
        <f t="shared" si="15"/>
        <v>0</v>
      </c>
      <c r="AC32" s="101" t="str">
        <f t="shared" si="16"/>
        <v/>
      </c>
    </row>
    <row r="33" spans="1:29" ht="13" customHeight="1" x14ac:dyDescent="0.35">
      <c r="A33" s="93">
        <v>24</v>
      </c>
      <c r="B33" s="150" t="s">
        <v>76</v>
      </c>
      <c r="C33" s="151" t="s">
        <v>101</v>
      </c>
      <c r="D33" s="151"/>
      <c r="E33" s="149" t="s">
        <v>106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153"/>
      <c r="X33" s="153"/>
      <c r="Y33" s="153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3" customHeight="1" x14ac:dyDescent="0.35">
      <c r="A34" s="93">
        <v>25</v>
      </c>
      <c r="B34" s="150" t="s">
        <v>121</v>
      </c>
      <c r="C34" s="151" t="s">
        <v>102</v>
      </c>
      <c r="D34" s="151">
        <v>313.10000000000002</v>
      </c>
      <c r="E34" s="149"/>
      <c r="F34" s="67">
        <f t="shared" si="0"/>
        <v>313.10000000000002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313.10000000000002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153">
        <v>105.8</v>
      </c>
      <c r="X34" s="153">
        <v>104.4</v>
      </c>
      <c r="Y34" s="153">
        <v>102.9</v>
      </c>
      <c r="Z34" s="99">
        <f t="shared" si="13"/>
        <v>313.10000000000002</v>
      </c>
      <c r="AA34" s="67">
        <f t="shared" si="14"/>
        <v>1</v>
      </c>
      <c r="AB34" s="67">
        <f t="shared" si="15"/>
        <v>1</v>
      </c>
      <c r="AC34" s="101" t="str">
        <f t="shared" si="16"/>
        <v>Korrekt</v>
      </c>
    </row>
    <row r="35" spans="1:29" ht="13" customHeight="1" x14ac:dyDescent="0.35">
      <c r="A35" s="93">
        <v>26</v>
      </c>
      <c r="B35" s="150" t="s">
        <v>122</v>
      </c>
      <c r="C35" s="151" t="s">
        <v>102</v>
      </c>
      <c r="D35" s="151">
        <v>312.7</v>
      </c>
      <c r="E35" s="149"/>
      <c r="F35" s="67">
        <f t="shared" si="0"/>
        <v>312.7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312.7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153">
        <v>105.1</v>
      </c>
      <c r="X35" s="153">
        <v>103.2</v>
      </c>
      <c r="Y35" s="153">
        <v>104.4</v>
      </c>
      <c r="Z35" s="99">
        <f t="shared" si="13"/>
        <v>312.70000000000005</v>
      </c>
      <c r="AA35" s="67">
        <f t="shared" si="14"/>
        <v>1</v>
      </c>
      <c r="AB35" s="67">
        <f t="shared" si="15"/>
        <v>1</v>
      </c>
      <c r="AC35" s="101" t="str">
        <f t="shared" si="16"/>
        <v>Korrekt</v>
      </c>
    </row>
    <row r="36" spans="1:29" ht="13" customHeight="1" x14ac:dyDescent="0.35">
      <c r="A36" s="93">
        <v>27</v>
      </c>
      <c r="B36" s="150" t="s">
        <v>123</v>
      </c>
      <c r="C36" s="151" t="s">
        <v>102</v>
      </c>
      <c r="D36" s="151">
        <v>299.5</v>
      </c>
      <c r="E36" s="149"/>
      <c r="F36" s="67">
        <f t="shared" si="0"/>
        <v>299.5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299.5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153">
        <v>100.7</v>
      </c>
      <c r="X36" s="153">
        <v>99.2</v>
      </c>
      <c r="Y36" s="153">
        <v>99.6</v>
      </c>
      <c r="Z36" s="99">
        <f t="shared" si="13"/>
        <v>299.5</v>
      </c>
      <c r="AA36" s="67">
        <f t="shared" si="14"/>
        <v>1</v>
      </c>
      <c r="AB36" s="67">
        <f t="shared" si="15"/>
        <v>1</v>
      </c>
      <c r="AC36" s="101" t="str">
        <f t="shared" si="16"/>
        <v>Korrekt</v>
      </c>
    </row>
    <row r="37" spans="1:29" ht="13" customHeight="1" x14ac:dyDescent="0.35">
      <c r="A37" s="93">
        <v>28</v>
      </c>
      <c r="B37" s="150" t="s">
        <v>124</v>
      </c>
      <c r="C37" s="151" t="s">
        <v>102</v>
      </c>
      <c r="D37" s="151">
        <v>282.3</v>
      </c>
      <c r="E37" s="149" t="s">
        <v>106</v>
      </c>
      <c r="F37" s="67" t="str">
        <f t="shared" si="0"/>
        <v>0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 t="str">
        <f t="shared" si="9"/>
        <v>0</v>
      </c>
      <c r="P37" s="67">
        <f t="shared" si="10"/>
        <v>0</v>
      </c>
      <c r="Q37" s="67">
        <f t="shared" si="11"/>
        <v>0</v>
      </c>
      <c r="R37" s="67">
        <f t="shared" si="12"/>
        <v>0</v>
      </c>
      <c r="U37" s="118"/>
      <c r="W37" s="153">
        <v>89.6</v>
      </c>
      <c r="X37" s="153">
        <v>96</v>
      </c>
      <c r="Y37" s="153">
        <v>96.7</v>
      </c>
      <c r="Z37" s="99">
        <f t="shared" si="13"/>
        <v>282.3</v>
      </c>
      <c r="AA37" s="67">
        <f t="shared" si="14"/>
        <v>1</v>
      </c>
      <c r="AB37" s="67">
        <f t="shared" si="15"/>
        <v>1</v>
      </c>
      <c r="AC37" s="101" t="str">
        <f t="shared" si="16"/>
        <v>Korrekt</v>
      </c>
    </row>
    <row r="38" spans="1:29" ht="13" customHeight="1" x14ac:dyDescent="0.35">
      <c r="A38" s="93">
        <v>29</v>
      </c>
      <c r="B38" s="150" t="s">
        <v>125</v>
      </c>
      <c r="C38" s="151" t="s">
        <v>102</v>
      </c>
      <c r="D38" s="151">
        <v>299.7</v>
      </c>
      <c r="E38" s="149"/>
      <c r="F38" s="67">
        <f t="shared" si="0"/>
        <v>299.7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>
        <f t="shared" si="9"/>
        <v>299.7</v>
      </c>
      <c r="P38" s="67">
        <f t="shared" si="10"/>
        <v>1</v>
      </c>
      <c r="Q38" s="67">
        <f t="shared" si="11"/>
        <v>0</v>
      </c>
      <c r="R38" s="67">
        <f t="shared" si="12"/>
        <v>0</v>
      </c>
      <c r="U38" s="118"/>
      <c r="W38" s="153">
        <v>96.8</v>
      </c>
      <c r="X38" s="153">
        <v>99</v>
      </c>
      <c r="Y38" s="153">
        <v>103.9</v>
      </c>
      <c r="Z38" s="99">
        <f t="shared" si="13"/>
        <v>299.70000000000005</v>
      </c>
      <c r="AA38" s="67">
        <f t="shared" si="14"/>
        <v>1</v>
      </c>
      <c r="AB38" s="67">
        <f t="shared" si="15"/>
        <v>1</v>
      </c>
      <c r="AC38" s="101" t="str">
        <f t="shared" si="16"/>
        <v>Korrekt</v>
      </c>
    </row>
    <row r="39" spans="1:29" ht="13" customHeight="1" x14ac:dyDescent="0.35">
      <c r="A39" s="93">
        <v>30</v>
      </c>
      <c r="B39" s="150" t="s">
        <v>53</v>
      </c>
      <c r="C39" s="151" t="s">
        <v>102</v>
      </c>
      <c r="D39" s="151"/>
      <c r="E39" s="149" t="s">
        <v>106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153"/>
      <c r="X39" s="153"/>
      <c r="Y39" s="153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3" customHeight="1" x14ac:dyDescent="0.35">
      <c r="A40" s="93">
        <v>31</v>
      </c>
      <c r="B40" s="150" t="s">
        <v>77</v>
      </c>
      <c r="C40" s="151" t="s">
        <v>73</v>
      </c>
      <c r="D40" s="151"/>
      <c r="E40" s="149"/>
      <c r="F40" s="67">
        <f t="shared" si="0"/>
        <v>0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0</v>
      </c>
      <c r="R40" s="67">
        <f t="shared" si="12"/>
        <v>1</v>
      </c>
      <c r="U40" s="118"/>
      <c r="W40" s="153"/>
      <c r="X40" s="153"/>
      <c r="Y40" s="153"/>
      <c r="Z40" s="99">
        <f t="shared" ref="Z40:Z44" si="17">W40+X40+Y40</f>
        <v>0</v>
      </c>
      <c r="AA40" s="67">
        <f t="shared" ref="AA40:AA44" si="18">IF(Z40=D40,1,0)</f>
        <v>1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3" customHeight="1" x14ac:dyDescent="0.35">
      <c r="A41" s="93">
        <v>32</v>
      </c>
      <c r="B41" s="150" t="s">
        <v>78</v>
      </c>
      <c r="C41" s="151" t="s">
        <v>73</v>
      </c>
      <c r="D41" s="151"/>
      <c r="E41" s="149"/>
      <c r="F41" s="67">
        <f t="shared" si="0"/>
        <v>0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0</v>
      </c>
      <c r="R41" s="67">
        <f t="shared" si="12"/>
        <v>1</v>
      </c>
      <c r="U41" s="118"/>
      <c r="W41" s="153"/>
      <c r="X41" s="153"/>
      <c r="Y41" s="153"/>
      <c r="Z41" s="99">
        <f t="shared" si="17"/>
        <v>0</v>
      </c>
      <c r="AA41" s="67">
        <f t="shared" si="18"/>
        <v>1</v>
      </c>
      <c r="AB41" s="67">
        <f t="shared" si="19"/>
        <v>0</v>
      </c>
      <c r="AC41" s="101" t="str">
        <f t="shared" si="20"/>
        <v/>
      </c>
    </row>
    <row r="42" spans="1:29" ht="13" customHeight="1" x14ac:dyDescent="0.35">
      <c r="A42" s="93">
        <v>33</v>
      </c>
      <c r="B42" s="150" t="s">
        <v>79</v>
      </c>
      <c r="C42" s="151" t="s">
        <v>73</v>
      </c>
      <c r="D42" s="151"/>
      <c r="E42" s="149"/>
      <c r="F42" s="67">
        <f t="shared" si="0"/>
        <v>0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0</v>
      </c>
      <c r="R42" s="67">
        <f t="shared" si="12"/>
        <v>1</v>
      </c>
      <c r="U42" s="118"/>
      <c r="W42" s="153"/>
      <c r="X42" s="153"/>
      <c r="Y42" s="153"/>
      <c r="Z42" s="99">
        <f t="shared" si="17"/>
        <v>0</v>
      </c>
      <c r="AA42" s="67">
        <f t="shared" si="18"/>
        <v>1</v>
      </c>
      <c r="AB42" s="67">
        <f t="shared" si="19"/>
        <v>0</v>
      </c>
      <c r="AC42" s="101" t="str">
        <f t="shared" si="20"/>
        <v/>
      </c>
    </row>
    <row r="43" spans="1:29" ht="13" customHeight="1" x14ac:dyDescent="0.35">
      <c r="A43" s="93">
        <v>34</v>
      </c>
      <c r="B43" s="150" t="s">
        <v>80</v>
      </c>
      <c r="C43" s="151" t="s">
        <v>73</v>
      </c>
      <c r="D43" s="151"/>
      <c r="E43" s="149"/>
      <c r="F43" s="67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0</v>
      </c>
      <c r="R43" s="67">
        <f t="shared" si="12"/>
        <v>1</v>
      </c>
      <c r="U43" s="118"/>
      <c r="W43" s="153"/>
      <c r="X43" s="153"/>
      <c r="Y43" s="153"/>
      <c r="Z43" s="99">
        <f t="shared" si="17"/>
        <v>0</v>
      </c>
      <c r="AA43" s="67">
        <f t="shared" si="18"/>
        <v>1</v>
      </c>
      <c r="AB43" s="67">
        <f t="shared" si="19"/>
        <v>0</v>
      </c>
      <c r="AC43" s="101" t="str">
        <f t="shared" si="20"/>
        <v/>
      </c>
    </row>
    <row r="44" spans="1:29" ht="13" customHeight="1" x14ac:dyDescent="0.35">
      <c r="A44" s="93">
        <v>35</v>
      </c>
      <c r="B44" s="150" t="s">
        <v>81</v>
      </c>
      <c r="C44" s="151" t="s">
        <v>73</v>
      </c>
      <c r="D44" s="151"/>
      <c r="E44" s="149" t="s">
        <v>106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153"/>
      <c r="X44" s="153"/>
      <c r="Y44" s="153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3" customHeight="1" x14ac:dyDescent="0.35">
      <c r="A45" s="93">
        <v>36</v>
      </c>
      <c r="B45" s="150" t="s">
        <v>82</v>
      </c>
      <c r="C45" s="151" t="s">
        <v>73</v>
      </c>
      <c r="D45" s="151"/>
      <c r="E45" s="149" t="s">
        <v>106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153"/>
      <c r="X45" s="153"/>
      <c r="Y45" s="153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35">
      <c r="G46" s="67">
        <f>LARGE(G10:G45,1)+LARGE(G10:G45,2)+LARGE(G10:G45,3)</f>
        <v>928.59999999999991</v>
      </c>
      <c r="H46" s="67">
        <f>SUM(H10:H45)</f>
        <v>4</v>
      </c>
      <c r="I46" s="67">
        <f>LARGE(I10:I45,1)+LARGE(I10:I45,2)+LARGE(I10:I45,3)</f>
        <v>934.9</v>
      </c>
      <c r="J46" s="67">
        <f>SUM(J10:J45)</f>
        <v>4</v>
      </c>
      <c r="K46" s="67">
        <f>LARGE(K10:K45,1)+LARGE(K10:K45,2)+LARGE(K10:K45,3)</f>
        <v>889.10000000000014</v>
      </c>
      <c r="L46" s="67">
        <f>SUM(L10:L45)</f>
        <v>4</v>
      </c>
      <c r="M46" s="67">
        <f>LARGE(M10:M45,1)+LARGE(M10:M45,2)+LARGE(M10:M45,3)</f>
        <v>921.90000000000009</v>
      </c>
      <c r="N46" s="67">
        <f>SUM(N10:N45)</f>
        <v>4</v>
      </c>
      <c r="O46" s="67">
        <f>LARGE(O10:O45,1)+LARGE(O10:O45,2)+LARGE(O10:O45,3)</f>
        <v>925.5</v>
      </c>
      <c r="P46" s="67">
        <f>SUM(P10:P45)</f>
        <v>4</v>
      </c>
      <c r="Q46" s="67">
        <f>LARGE(Q10:Q45,1)+LARGE(Q10:Q45,2)+LARGE(Q10:Q45,3)</f>
        <v>0</v>
      </c>
      <c r="R46" s="67">
        <f>SUM(R10:S45)</f>
        <v>4</v>
      </c>
    </row>
    <row r="47" spans="1:29" ht="15" customHeight="1" x14ac:dyDescent="0.35">
      <c r="C47" s="67" t="s">
        <v>62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5:Z5"/>
    <mergeCell ref="Y6:Z6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11" workbookViewId="0">
      <selection activeCell="T43" sqref="T43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92" t="str">
        <f>Übersicht!E4</f>
        <v>Lorup</v>
      </c>
      <c r="X1" s="192"/>
    </row>
    <row r="2" spans="1:29" x14ac:dyDescent="0.35">
      <c r="A2" s="106">
        <v>1</v>
      </c>
      <c r="B2" s="64" t="str">
        <f>'Wettkampf 1'!B2</f>
        <v>Börgerwald I</v>
      </c>
      <c r="D2" s="73">
        <f>G46</f>
        <v>913</v>
      </c>
      <c r="E2" s="110" t="str">
        <f>IF(H46&gt;4,"Es sind zu viele Schützen in Wertung!"," ")</f>
        <v xml:space="preserve"> </v>
      </c>
      <c r="V2" s="107" t="s">
        <v>31</v>
      </c>
      <c r="W2" s="193" t="str">
        <f>Übersicht!E3</f>
        <v>21.09.25</v>
      </c>
      <c r="X2" s="192"/>
    </row>
    <row r="3" spans="1:29" x14ac:dyDescent="0.35">
      <c r="A3" s="106">
        <v>2</v>
      </c>
      <c r="B3" s="64" t="str">
        <f>'Wettkampf 1'!B3</f>
        <v>Lorup I</v>
      </c>
      <c r="D3" s="73">
        <f>I46</f>
        <v>932.50000000000011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Börgerwald II</v>
      </c>
      <c r="D4" s="73">
        <f>K46</f>
        <v>884.8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Spahnharrenstätte II</v>
      </c>
      <c r="D5" s="73">
        <f>M46</f>
        <v>917.59999999999991</v>
      </c>
      <c r="E5" s="110" t="str">
        <f>IF(N46&gt;4,"Es sind zu viele Schützen in Wertung!"," ")</f>
        <v xml:space="preserve"> </v>
      </c>
      <c r="U5" s="76"/>
      <c r="V5" s="107" t="s">
        <v>45</v>
      </c>
      <c r="W5" s="194" t="s">
        <v>129</v>
      </c>
      <c r="X5" s="195"/>
      <c r="Y5" s="76"/>
    </row>
    <row r="6" spans="1:29" x14ac:dyDescent="0.35">
      <c r="A6" s="106">
        <v>5</v>
      </c>
      <c r="B6" s="64" t="str">
        <f>'Wettkampf 1'!B6</f>
        <v>Breddenberg II</v>
      </c>
      <c r="D6" s="73">
        <f>O46</f>
        <v>928.39999999999986</v>
      </c>
      <c r="E6" s="110" t="str">
        <f>IF(P46&gt;4,"Es sind zu viele Schützen in Wertung!"," ")</f>
        <v xml:space="preserve"> </v>
      </c>
      <c r="U6" s="76"/>
      <c r="V6" s="107" t="s">
        <v>44</v>
      </c>
      <c r="W6" s="191"/>
      <c r="X6" s="191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54</v>
      </c>
      <c r="W7" s="196" t="s">
        <v>129</v>
      </c>
      <c r="X7" s="197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5" t="s">
        <v>32</v>
      </c>
      <c r="V9" s="186"/>
      <c r="W9" s="186"/>
      <c r="X9" s="187"/>
    </row>
    <row r="10" spans="1:29" ht="13" customHeight="1" x14ac:dyDescent="0.35">
      <c r="A10" s="106">
        <v>1</v>
      </c>
      <c r="B10" s="66" t="str">
        <f>'Wettkampf 1'!B10</f>
        <v>Sievers Karl- Heinz</v>
      </c>
      <c r="C10" s="66" t="str">
        <f>'Wettkampf 1'!C10</f>
        <v>Börgerwald I</v>
      </c>
      <c r="D10" s="154">
        <v>307.89999999999998</v>
      </c>
      <c r="E10" s="155"/>
      <c r="F10" s="68">
        <f>IF(E10="x","0",D10)</f>
        <v>307.89999999999998</v>
      </c>
      <c r="G10" s="69">
        <f>IF(C10=$B$2,F10,0)</f>
        <v>307.89999999999998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Müller Gerd</v>
      </c>
      <c r="C11" s="66" t="str">
        <f>'Wettkampf 1'!C11</f>
        <v>Börgerwald I</v>
      </c>
      <c r="D11" s="154">
        <v>302.10000000000002</v>
      </c>
      <c r="E11" s="155"/>
      <c r="F11" s="68">
        <f t="shared" ref="F11:F45" si="0">IF(E11="x","0",D11)</f>
        <v>302.10000000000002</v>
      </c>
      <c r="G11" s="69">
        <f t="shared" ref="G11:G45" si="1">IF(C11=$B$2,F11,0)</f>
        <v>302.10000000000002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Jansen Rudolf</v>
      </c>
      <c r="C12" s="66" t="str">
        <f>'Wettkampf 1'!C12</f>
        <v>Börgerwald I</v>
      </c>
      <c r="D12" s="154"/>
      <c r="E12" s="155" t="s">
        <v>106</v>
      </c>
      <c r="F12" s="68" t="str">
        <f t="shared" si="0"/>
        <v>0</v>
      </c>
      <c r="G12" s="69" t="str">
        <f t="shared" si="1"/>
        <v>0</v>
      </c>
      <c r="H12" s="69">
        <f t="shared" si="2"/>
        <v>0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Antons Reinhard</v>
      </c>
      <c r="C13" s="66" t="str">
        <f>'Wettkampf 1'!C13</f>
        <v>Börgerwald I</v>
      </c>
      <c r="D13" s="154">
        <v>303</v>
      </c>
      <c r="E13" s="155"/>
      <c r="F13" s="68">
        <f t="shared" si="0"/>
        <v>303</v>
      </c>
      <c r="G13" s="69">
        <f t="shared" si="1"/>
        <v>303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Hanneken Ingo</v>
      </c>
      <c r="C14" s="66" t="str">
        <f>'Wettkampf 1'!C14</f>
        <v>Börgerwald I</v>
      </c>
      <c r="D14" s="154">
        <v>289.39999999999998</v>
      </c>
      <c r="E14" s="155"/>
      <c r="F14" s="68">
        <f t="shared" si="0"/>
        <v>289.39999999999998</v>
      </c>
      <c r="G14" s="69">
        <f t="shared" si="1"/>
        <v>289.39999999999998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Börgerwald I</v>
      </c>
      <c r="D15" s="154"/>
      <c r="E15" s="155" t="s">
        <v>106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Krull Heinz</v>
      </c>
      <c r="C16" s="66" t="str">
        <f>'Wettkampf 1'!C16</f>
        <v>Lorup I</v>
      </c>
      <c r="D16" s="154">
        <v>308.8</v>
      </c>
      <c r="E16" s="155"/>
      <c r="F16" s="68">
        <f t="shared" si="0"/>
        <v>308.8</v>
      </c>
      <c r="G16" s="69">
        <f t="shared" si="1"/>
        <v>0</v>
      </c>
      <c r="H16" s="69">
        <f t="shared" si="2"/>
        <v>0</v>
      </c>
      <c r="I16" s="69">
        <f t="shared" si="3"/>
        <v>308.8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Haneken Andreas</v>
      </c>
      <c r="C17" s="66" t="str">
        <f>'Wettkampf 1'!C17</f>
        <v>Lorup I</v>
      </c>
      <c r="D17" s="154">
        <v>316.60000000000002</v>
      </c>
      <c r="E17" s="155"/>
      <c r="F17" s="68">
        <f t="shared" si="0"/>
        <v>316.60000000000002</v>
      </c>
      <c r="G17" s="69">
        <f t="shared" si="1"/>
        <v>0</v>
      </c>
      <c r="H17" s="69">
        <f t="shared" si="2"/>
        <v>0</v>
      </c>
      <c r="I17" s="69">
        <f t="shared" si="3"/>
        <v>316.60000000000002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Klues Michael</v>
      </c>
      <c r="C18" s="66" t="str">
        <f>'Wettkampf 1'!C18</f>
        <v>Lorup I</v>
      </c>
      <c r="D18" s="154">
        <v>307.10000000000002</v>
      </c>
      <c r="E18" s="155"/>
      <c r="F18" s="68">
        <f t="shared" si="0"/>
        <v>307.10000000000002</v>
      </c>
      <c r="G18" s="69">
        <f t="shared" si="1"/>
        <v>0</v>
      </c>
      <c r="H18" s="69">
        <f t="shared" si="2"/>
        <v>0</v>
      </c>
      <c r="I18" s="69">
        <f t="shared" si="3"/>
        <v>307.10000000000002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Lorup I</v>
      </c>
      <c r="D19" s="154"/>
      <c r="E19" s="155" t="s">
        <v>106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154"/>
      <c r="E20" s="155" t="s">
        <v>106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154"/>
      <c r="E21" s="155" t="s">
        <v>106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Goldsweer Thomas</v>
      </c>
      <c r="C22" s="66" t="str">
        <f>'Wettkampf 1'!C22</f>
        <v>Börgerwald II</v>
      </c>
      <c r="D22" s="154">
        <v>298.7</v>
      </c>
      <c r="E22" s="155"/>
      <c r="F22" s="68">
        <f t="shared" si="0"/>
        <v>298.7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298.7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Papen Gerhard</v>
      </c>
      <c r="C23" s="66" t="str">
        <f>'Wettkampf 1'!C23</f>
        <v>Börgerwald II</v>
      </c>
      <c r="D23" s="154">
        <v>301.7</v>
      </c>
      <c r="E23" s="155"/>
      <c r="F23" s="68">
        <f t="shared" si="0"/>
        <v>301.7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301.7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Sebers Bernd</v>
      </c>
      <c r="C24" s="66" t="str">
        <f>'Wettkampf 1'!C24</f>
        <v>Börgerwald II</v>
      </c>
      <c r="D24" s="154">
        <v>284.39999999999998</v>
      </c>
      <c r="E24" s="155"/>
      <c r="F24" s="68">
        <f t="shared" si="0"/>
        <v>284.39999999999998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284.39999999999998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Sabel Christel</v>
      </c>
      <c r="C25" s="66" t="str">
        <f>'Wettkampf 1'!C25</f>
        <v>Börgerwald II</v>
      </c>
      <c r="D25" s="154">
        <v>274.3</v>
      </c>
      <c r="E25" s="155"/>
      <c r="F25" s="68">
        <f t="shared" si="0"/>
        <v>274.3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274.3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Sievers Ralf</v>
      </c>
      <c r="C26" s="66" t="str">
        <f>'Wettkampf 1'!C26</f>
        <v>Börgerwald II</v>
      </c>
      <c r="D26" s="154"/>
      <c r="E26" s="155" t="s">
        <v>106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Börgerwald II</v>
      </c>
      <c r="D27" s="154"/>
      <c r="E27" s="155" t="s">
        <v>106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Tälker Josef</v>
      </c>
      <c r="C28" s="66" t="str">
        <f>'Wettkampf 1'!C28</f>
        <v>Spahnharrenstätte II</v>
      </c>
      <c r="D28" s="154">
        <v>294.3</v>
      </c>
      <c r="E28" s="155"/>
      <c r="F28" s="68">
        <f t="shared" si="0"/>
        <v>294.3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294.3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Schrandt Horst</v>
      </c>
      <c r="C29" s="66" t="str">
        <f>'Wettkampf 1'!C29</f>
        <v>Spahnharrenstätte II</v>
      </c>
      <c r="D29" s="154">
        <v>299.7</v>
      </c>
      <c r="E29" s="155"/>
      <c r="F29" s="68">
        <f t="shared" si="0"/>
        <v>299.7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299.7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Rump Andreas</v>
      </c>
      <c r="C30" s="66" t="str">
        <f>'Wettkampf 1'!C30</f>
        <v>Spahnharrenstätte II</v>
      </c>
      <c r="D30" s="154">
        <v>308.39999999999998</v>
      </c>
      <c r="E30" s="155"/>
      <c r="F30" s="68">
        <f t="shared" si="0"/>
        <v>308.39999999999998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308.39999999999998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Will Arno</v>
      </c>
      <c r="C31" s="66" t="str">
        <f>'Wettkampf 1'!C31</f>
        <v>Spahnharrenstätte II</v>
      </c>
      <c r="D31" s="154">
        <v>309.5</v>
      </c>
      <c r="E31" s="155"/>
      <c r="F31" s="68">
        <f t="shared" si="0"/>
        <v>309.5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309.5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Spahnharrenstätte II</v>
      </c>
      <c r="D32" s="154"/>
      <c r="E32" s="155" t="s">
        <v>106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Spahnharrenstätte II</v>
      </c>
      <c r="D33" s="154"/>
      <c r="E33" s="155" t="s">
        <v>106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Vogel Gerd</v>
      </c>
      <c r="C34" s="66" t="str">
        <f>'Wettkampf 1'!C34</f>
        <v>Breddenberg II</v>
      </c>
      <c r="D34" s="154">
        <v>309.39999999999998</v>
      </c>
      <c r="E34" s="155"/>
      <c r="F34" s="68">
        <f t="shared" si="0"/>
        <v>309.39999999999998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309.39999999999998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Engbers Willi</v>
      </c>
      <c r="C35" s="66" t="str">
        <f>'Wettkampf 1'!C35</f>
        <v>Breddenberg II</v>
      </c>
      <c r="D35" s="154">
        <v>312.7</v>
      </c>
      <c r="E35" s="155"/>
      <c r="F35" s="68">
        <f t="shared" si="0"/>
        <v>312.7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312.7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Engbers Heinz</v>
      </c>
      <c r="C36" s="66" t="str">
        <f>'Wettkampf 1'!C36</f>
        <v>Breddenberg II</v>
      </c>
      <c r="D36" s="154">
        <v>306.3</v>
      </c>
      <c r="E36" s="155"/>
      <c r="F36" s="68">
        <f t="shared" si="0"/>
        <v>306.3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306.3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Gebken Hans</v>
      </c>
      <c r="C37" s="66" t="str">
        <f>'Wettkampf 1'!C37</f>
        <v>Breddenberg II</v>
      </c>
      <c r="D37" s="154">
        <v>287.7</v>
      </c>
      <c r="E37" s="155"/>
      <c r="F37" s="68">
        <f t="shared" si="0"/>
        <v>287.7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287.7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Gebken Hans 3</v>
      </c>
      <c r="C38" s="66" t="str">
        <f>'Wettkampf 1'!C38</f>
        <v>Breddenberg II</v>
      </c>
      <c r="D38" s="154"/>
      <c r="E38" s="155" t="s">
        <v>106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Breddenberg II</v>
      </c>
      <c r="D39" s="154"/>
      <c r="E39" s="155" t="s">
        <v>106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54"/>
      <c r="E40" s="155" t="s">
        <v>106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1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54"/>
      <c r="E41" s="155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1</v>
      </c>
      <c r="Z41" s="70">
        <f t="shared" si="19"/>
        <v>0</v>
      </c>
      <c r="AA41" s="71" t="str">
        <f t="shared" si="20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54"/>
      <c r="E42" s="155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1</v>
      </c>
      <c r="Z42" s="70">
        <f t="shared" si="19"/>
        <v>0</v>
      </c>
      <c r="AA42" s="71" t="str">
        <f t="shared" si="20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54"/>
      <c r="E43" s="155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1</v>
      </c>
      <c r="Z43" s="70">
        <f t="shared" si="19"/>
        <v>0</v>
      </c>
      <c r="AA43" s="71" t="str">
        <f t="shared" si="20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54"/>
      <c r="E44" s="155" t="s">
        <v>106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54"/>
      <c r="E45" s="155" t="s">
        <v>106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35">
      <c r="G46" s="69">
        <f>LARGE(G10:G45,1)+LARGE(G10:G45,2)+LARGE(G10:G45,3)</f>
        <v>913</v>
      </c>
      <c r="H46" s="69">
        <f>SUM(H10:H45)</f>
        <v>4</v>
      </c>
      <c r="I46" s="69">
        <f>LARGE(I10:I45,1)+LARGE(I10:I45,2)+LARGE(I10:I45,3)</f>
        <v>932.50000000000011</v>
      </c>
      <c r="J46" s="69">
        <f>SUM(J10:J45)</f>
        <v>3</v>
      </c>
      <c r="K46" s="69">
        <f>LARGE(K10:K45,1)+LARGE(K10:K45,2)+LARGE(K10:K45,3)</f>
        <v>884.8</v>
      </c>
      <c r="L46" s="69">
        <f>SUM(L10:L45)</f>
        <v>4</v>
      </c>
      <c r="M46" s="69">
        <f>LARGE(M10:M45,1)+LARGE(M10:M45,2)+LARGE(M10:M45,3)</f>
        <v>917.59999999999991</v>
      </c>
      <c r="N46" s="69">
        <f>SUM(N10:N45)</f>
        <v>4</v>
      </c>
      <c r="O46" s="69">
        <f>LARGE(O10:O45,1)+LARGE(O10:O45,2)+LARGE(O10:O45,3)</f>
        <v>928.39999999999986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3</v>
      </c>
    </row>
    <row r="47" spans="1:27" x14ac:dyDescent="0.35">
      <c r="C47" s="69" t="s">
        <v>62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T15" sqref="T15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92" t="str">
        <f>Übersicht!F4</f>
        <v>Börgerwald</v>
      </c>
      <c r="X1" s="192"/>
    </row>
    <row r="2" spans="1:29" x14ac:dyDescent="0.35">
      <c r="A2" s="106">
        <v>1</v>
      </c>
      <c r="B2" s="64" t="str">
        <f>'Wettkampf 1'!B2</f>
        <v>Börgerwald I</v>
      </c>
      <c r="D2" s="73">
        <f>G46</f>
        <v>921.69999999999993</v>
      </c>
      <c r="E2" s="110" t="str">
        <f>IF(H46&gt;4,"Es sind zu viele Schützen in Wertung!"," ")</f>
        <v xml:space="preserve"> </v>
      </c>
      <c r="V2" s="107" t="s">
        <v>31</v>
      </c>
      <c r="W2" s="193" t="str">
        <f>Übersicht!F3</f>
        <v>05.10.25</v>
      </c>
      <c r="X2" s="192"/>
    </row>
    <row r="3" spans="1:29" x14ac:dyDescent="0.35">
      <c r="A3" s="106">
        <v>2</v>
      </c>
      <c r="B3" s="64" t="str">
        <f>'Wettkampf 1'!B3</f>
        <v>Lorup I</v>
      </c>
      <c r="D3" s="73">
        <f>I46</f>
        <v>928.6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Börgerwald II</v>
      </c>
      <c r="D4" s="73">
        <f>K46</f>
        <v>887.40000000000009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Spahnharrenstätte II</v>
      </c>
      <c r="D5" s="73">
        <f>M46</f>
        <v>928</v>
      </c>
      <c r="E5" s="110" t="str">
        <f>IF(N46&gt;4,"Es sind zu viele Schützen in Wertung!"," ")</f>
        <v xml:space="preserve"> </v>
      </c>
      <c r="U5" s="76"/>
      <c r="V5" s="107" t="s">
        <v>45</v>
      </c>
      <c r="W5" s="194" t="s">
        <v>128</v>
      </c>
      <c r="X5" s="195"/>
      <c r="Y5" s="76"/>
    </row>
    <row r="6" spans="1:29" x14ac:dyDescent="0.35">
      <c r="A6" s="106">
        <v>5</v>
      </c>
      <c r="B6" s="64" t="str">
        <f>'Wettkampf 1'!B6</f>
        <v>Breddenberg II</v>
      </c>
      <c r="D6" s="73">
        <f>O46</f>
        <v>925.2</v>
      </c>
      <c r="E6" s="110" t="str">
        <f>IF(P46&gt;4,"Es sind zu viele Schützen in Wertung!"," ")</f>
        <v xml:space="preserve"> </v>
      </c>
      <c r="U6" s="76"/>
      <c r="V6" s="107" t="s">
        <v>44</v>
      </c>
      <c r="W6" s="198" t="s">
        <v>127</v>
      </c>
      <c r="X6" s="199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54</v>
      </c>
      <c r="W7" s="196" t="s">
        <v>128</v>
      </c>
      <c r="X7" s="197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5" t="s">
        <v>32</v>
      </c>
      <c r="V9" s="186"/>
      <c r="W9" s="186"/>
      <c r="X9" s="187"/>
    </row>
    <row r="10" spans="1:29" ht="13" customHeight="1" x14ac:dyDescent="0.35">
      <c r="A10" s="106">
        <v>1</v>
      </c>
      <c r="B10" s="66" t="str">
        <f>'Wettkampf 1'!B10</f>
        <v>Sievers Karl- Heinz</v>
      </c>
      <c r="C10" s="66" t="str">
        <f>'Wettkampf 1'!C10</f>
        <v>Börgerwald I</v>
      </c>
      <c r="D10" s="156">
        <v>313.5</v>
      </c>
      <c r="E10" s="157"/>
      <c r="F10" s="68">
        <f>IF(E10="x","0",D10)</f>
        <v>313.5</v>
      </c>
      <c r="G10" s="69">
        <f>IF(C10=$B$2,F10,0)</f>
        <v>313.5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58">
        <v>104.1</v>
      </c>
      <c r="V10" s="158">
        <v>104.7</v>
      </c>
      <c r="W10" s="158">
        <v>104.7</v>
      </c>
      <c r="X10" s="87">
        <f>U10+V10+W10</f>
        <v>313.5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Müller Gerd</v>
      </c>
      <c r="C11" s="66" t="str">
        <f>'Wettkampf 1'!C11</f>
        <v>Börgerwald I</v>
      </c>
      <c r="D11" s="156">
        <v>302.89999999999998</v>
      </c>
      <c r="E11" s="157"/>
      <c r="F11" s="68">
        <f t="shared" ref="F11:F45" si="0">IF(E11="x","0",D11)</f>
        <v>302.89999999999998</v>
      </c>
      <c r="G11" s="69">
        <f t="shared" ref="G11:G45" si="1">IF(C11=$B$2,F11,0)</f>
        <v>302.89999999999998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9">
        <v>100.7</v>
      </c>
      <c r="V11" s="159">
        <v>101.8</v>
      </c>
      <c r="W11" s="159">
        <v>100.4</v>
      </c>
      <c r="X11" s="88">
        <f t="shared" ref="X11:X45" si="13">U11+V11+W11</f>
        <v>302.89999999999998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3" customHeight="1" x14ac:dyDescent="0.35">
      <c r="A12" s="106">
        <v>3</v>
      </c>
      <c r="B12" s="66" t="str">
        <f>'Wettkampf 1'!B12</f>
        <v>Jansen Rudolf</v>
      </c>
      <c r="C12" s="66" t="str">
        <f>'Wettkampf 1'!C12</f>
        <v>Börgerwald I</v>
      </c>
      <c r="D12" s="156"/>
      <c r="E12" s="157" t="s">
        <v>106</v>
      </c>
      <c r="F12" s="68" t="str">
        <f t="shared" si="0"/>
        <v>0</v>
      </c>
      <c r="G12" s="69" t="str">
        <f t="shared" si="1"/>
        <v>0</v>
      </c>
      <c r="H12" s="69">
        <f t="shared" si="2"/>
        <v>0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9"/>
      <c r="V12" s="159"/>
      <c r="W12" s="159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Antons Reinhard</v>
      </c>
      <c r="C13" s="66" t="str">
        <f>'Wettkampf 1'!C13</f>
        <v>Börgerwald I</v>
      </c>
      <c r="D13" s="156">
        <v>300.60000000000002</v>
      </c>
      <c r="E13" s="157"/>
      <c r="F13" s="68">
        <f t="shared" si="0"/>
        <v>300.60000000000002</v>
      </c>
      <c r="G13" s="69">
        <f t="shared" si="1"/>
        <v>300.60000000000002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9">
        <v>98.8</v>
      </c>
      <c r="V13" s="159">
        <v>101.5</v>
      </c>
      <c r="W13" s="159">
        <v>100.3</v>
      </c>
      <c r="X13" s="88">
        <f t="shared" si="13"/>
        <v>300.60000000000002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3" customHeight="1" x14ac:dyDescent="0.35">
      <c r="A14" s="106">
        <v>5</v>
      </c>
      <c r="B14" s="66" t="str">
        <f>'Wettkampf 1'!B14</f>
        <v>Hanneken Ingo</v>
      </c>
      <c r="C14" s="66" t="str">
        <f>'Wettkampf 1'!C14</f>
        <v>Börgerwald I</v>
      </c>
      <c r="D14" s="156">
        <v>305.3</v>
      </c>
      <c r="E14" s="157"/>
      <c r="F14" s="68">
        <f t="shared" si="0"/>
        <v>305.3</v>
      </c>
      <c r="G14" s="69">
        <f t="shared" si="1"/>
        <v>305.3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9">
        <v>100.3</v>
      </c>
      <c r="V14" s="159">
        <v>102.3</v>
      </c>
      <c r="W14" s="159">
        <v>102.7</v>
      </c>
      <c r="X14" s="88">
        <f t="shared" si="13"/>
        <v>305.3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Börgerwald I</v>
      </c>
      <c r="D15" s="156"/>
      <c r="E15" s="157" t="s">
        <v>106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9"/>
      <c r="V15" s="159"/>
      <c r="W15" s="159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Krull Heinz</v>
      </c>
      <c r="C16" s="66" t="str">
        <f>'Wettkampf 1'!C16</f>
        <v>Lorup I</v>
      </c>
      <c r="D16" s="156">
        <v>312.89999999999998</v>
      </c>
      <c r="E16" s="157"/>
      <c r="F16" s="68">
        <f t="shared" si="0"/>
        <v>312.89999999999998</v>
      </c>
      <c r="G16" s="69">
        <f t="shared" si="1"/>
        <v>0</v>
      </c>
      <c r="H16" s="69">
        <f t="shared" si="2"/>
        <v>0</v>
      </c>
      <c r="I16" s="69">
        <f t="shared" si="3"/>
        <v>312.89999999999998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9">
        <v>104.1</v>
      </c>
      <c r="V16" s="159">
        <v>104.1</v>
      </c>
      <c r="W16" s="159">
        <v>104.7</v>
      </c>
      <c r="X16" s="88">
        <f t="shared" si="13"/>
        <v>312.89999999999998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Haneken Andreas</v>
      </c>
      <c r="C17" s="66" t="str">
        <f>'Wettkampf 1'!C17</f>
        <v>Lorup I</v>
      </c>
      <c r="D17" s="156">
        <v>313.3</v>
      </c>
      <c r="E17" s="157"/>
      <c r="F17" s="68">
        <f t="shared" si="0"/>
        <v>313.3</v>
      </c>
      <c r="G17" s="69">
        <f t="shared" si="1"/>
        <v>0</v>
      </c>
      <c r="H17" s="69">
        <f t="shared" si="2"/>
        <v>0</v>
      </c>
      <c r="I17" s="69">
        <f t="shared" si="3"/>
        <v>313.3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9">
        <v>104.1</v>
      </c>
      <c r="V17" s="159">
        <v>104.7</v>
      </c>
      <c r="W17" s="159">
        <v>104.5</v>
      </c>
      <c r="X17" s="88">
        <f t="shared" si="13"/>
        <v>313.3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Klues Michael</v>
      </c>
      <c r="C18" s="66" t="str">
        <f>'Wettkampf 1'!C18</f>
        <v>Lorup I</v>
      </c>
      <c r="D18" s="156">
        <v>302.39999999999998</v>
      </c>
      <c r="E18" s="157"/>
      <c r="F18" s="68">
        <f t="shared" si="0"/>
        <v>302.39999999999998</v>
      </c>
      <c r="G18" s="69">
        <f t="shared" si="1"/>
        <v>0</v>
      </c>
      <c r="H18" s="69">
        <f t="shared" si="2"/>
        <v>0</v>
      </c>
      <c r="I18" s="69">
        <f t="shared" si="3"/>
        <v>302.39999999999998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9">
        <v>100.3</v>
      </c>
      <c r="V18" s="159">
        <v>100.2</v>
      </c>
      <c r="W18" s="159">
        <v>101.9</v>
      </c>
      <c r="X18" s="88">
        <f t="shared" si="13"/>
        <v>302.39999999999998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Lorup I</v>
      </c>
      <c r="D19" s="156"/>
      <c r="E19" s="157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9"/>
      <c r="V19" s="159"/>
      <c r="W19" s="159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156"/>
      <c r="E20" s="157" t="s">
        <v>106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9"/>
      <c r="V20" s="159"/>
      <c r="W20" s="159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156"/>
      <c r="E21" s="157" t="s">
        <v>106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9"/>
      <c r="V21" s="159"/>
      <c r="W21" s="159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Goldsweer Thomas</v>
      </c>
      <c r="C22" s="66" t="str">
        <f>'Wettkampf 1'!C22</f>
        <v>Börgerwald II</v>
      </c>
      <c r="D22" s="156">
        <v>294.8</v>
      </c>
      <c r="E22" s="157"/>
      <c r="F22" s="68">
        <f t="shared" si="0"/>
        <v>294.8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294.8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9">
        <v>98.1</v>
      </c>
      <c r="V22" s="159">
        <v>97</v>
      </c>
      <c r="W22" s="159">
        <v>99.7</v>
      </c>
      <c r="X22" s="88">
        <f t="shared" si="13"/>
        <v>294.8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Papen Gerhard</v>
      </c>
      <c r="C23" s="66" t="str">
        <f>'Wettkampf 1'!C23</f>
        <v>Börgerwald II</v>
      </c>
      <c r="D23" s="156">
        <v>305.60000000000002</v>
      </c>
      <c r="E23" s="157"/>
      <c r="F23" s="68">
        <f t="shared" si="0"/>
        <v>305.60000000000002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305.60000000000002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9">
        <v>104.2</v>
      </c>
      <c r="V23" s="159">
        <v>100.3</v>
      </c>
      <c r="W23" s="159">
        <v>101.1</v>
      </c>
      <c r="X23" s="88">
        <f t="shared" si="13"/>
        <v>305.60000000000002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Sebers Bernd</v>
      </c>
      <c r="C24" s="66" t="str">
        <f>'Wettkampf 1'!C24</f>
        <v>Börgerwald II</v>
      </c>
      <c r="D24" s="156">
        <v>287</v>
      </c>
      <c r="E24" s="157"/>
      <c r="F24" s="68">
        <f t="shared" si="0"/>
        <v>287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287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9">
        <v>96.6</v>
      </c>
      <c r="V24" s="159">
        <v>93.1</v>
      </c>
      <c r="W24" s="159">
        <v>97.3</v>
      </c>
      <c r="X24" s="88">
        <f t="shared" si="13"/>
        <v>287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Sabel Christel</v>
      </c>
      <c r="C25" s="66" t="str">
        <f>'Wettkampf 1'!C25</f>
        <v>Börgerwald II</v>
      </c>
      <c r="D25" s="156">
        <v>277.3</v>
      </c>
      <c r="E25" s="157"/>
      <c r="F25" s="68">
        <f t="shared" si="0"/>
        <v>277.3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277.3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9">
        <v>95.4</v>
      </c>
      <c r="V25" s="159">
        <v>97.9</v>
      </c>
      <c r="W25" s="159">
        <v>84</v>
      </c>
      <c r="X25" s="88">
        <f t="shared" si="13"/>
        <v>277.3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Sievers Ralf</v>
      </c>
      <c r="C26" s="66" t="str">
        <f>'Wettkampf 1'!C26</f>
        <v>Börgerwald II</v>
      </c>
      <c r="D26" s="156"/>
      <c r="E26" s="157" t="s">
        <v>106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9"/>
      <c r="V26" s="159"/>
      <c r="W26" s="159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Börgerwald II</v>
      </c>
      <c r="D27" s="156"/>
      <c r="E27" s="157" t="s">
        <v>106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9"/>
      <c r="V27" s="159"/>
      <c r="W27" s="159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Tälker Josef</v>
      </c>
      <c r="C28" s="66" t="str">
        <f>'Wettkampf 1'!C28</f>
        <v>Spahnharrenstätte II</v>
      </c>
      <c r="D28" s="156">
        <v>296.7</v>
      </c>
      <c r="E28" s="157"/>
      <c r="F28" s="68">
        <f t="shared" si="0"/>
        <v>296.7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296.7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9">
        <v>97.5</v>
      </c>
      <c r="V28" s="159">
        <v>97.7</v>
      </c>
      <c r="W28" s="159">
        <v>101.5</v>
      </c>
      <c r="X28" s="88">
        <f t="shared" si="13"/>
        <v>296.7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Schrandt Horst</v>
      </c>
      <c r="C29" s="66" t="str">
        <f>'Wettkampf 1'!C29</f>
        <v>Spahnharrenstätte II</v>
      </c>
      <c r="D29" s="156">
        <v>307.8</v>
      </c>
      <c r="E29" s="157"/>
      <c r="F29" s="68">
        <f t="shared" si="0"/>
        <v>307.8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307.8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9">
        <v>102</v>
      </c>
      <c r="V29" s="159">
        <v>103.4</v>
      </c>
      <c r="W29" s="159">
        <v>102.4</v>
      </c>
      <c r="X29" s="88">
        <f t="shared" si="13"/>
        <v>307.8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Rump Andreas</v>
      </c>
      <c r="C30" s="66" t="str">
        <f>'Wettkampf 1'!C30</f>
        <v>Spahnharrenstätte II</v>
      </c>
      <c r="D30" s="156">
        <v>309.5</v>
      </c>
      <c r="E30" s="157"/>
      <c r="F30" s="68">
        <f t="shared" si="0"/>
        <v>309.5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309.5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9">
        <v>103.4</v>
      </c>
      <c r="V30" s="159">
        <v>103.8</v>
      </c>
      <c r="W30" s="159">
        <v>102.3</v>
      </c>
      <c r="X30" s="88">
        <f t="shared" si="13"/>
        <v>309.5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Will Arno</v>
      </c>
      <c r="C31" s="66" t="str">
        <f>'Wettkampf 1'!C31</f>
        <v>Spahnharrenstätte II</v>
      </c>
      <c r="D31" s="156">
        <v>310.7</v>
      </c>
      <c r="E31" s="157"/>
      <c r="F31" s="68">
        <f t="shared" si="0"/>
        <v>310.7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310.7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9">
        <v>103</v>
      </c>
      <c r="V31" s="159">
        <v>103.5</v>
      </c>
      <c r="W31" s="159">
        <v>104.2</v>
      </c>
      <c r="X31" s="88">
        <f t="shared" si="13"/>
        <v>310.7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Spahnharrenstätte II</v>
      </c>
      <c r="D32" s="156"/>
      <c r="E32" s="157" t="s">
        <v>106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9"/>
      <c r="V32" s="159"/>
      <c r="W32" s="159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Spahnharrenstätte II</v>
      </c>
      <c r="D33" s="156"/>
      <c r="E33" s="157" t="s">
        <v>106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9"/>
      <c r="V33" s="159"/>
      <c r="W33" s="159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Vogel Gerd</v>
      </c>
      <c r="C34" s="66" t="str">
        <f>'Wettkampf 1'!C34</f>
        <v>Breddenberg II</v>
      </c>
      <c r="D34" s="156">
        <v>309.3</v>
      </c>
      <c r="E34" s="157"/>
      <c r="F34" s="68">
        <f t="shared" si="0"/>
        <v>309.3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309.3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59">
        <v>102.5</v>
      </c>
      <c r="V34" s="159">
        <v>104.1</v>
      </c>
      <c r="W34" s="159">
        <v>102.7</v>
      </c>
      <c r="X34" s="88">
        <f t="shared" si="13"/>
        <v>309.3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Engbers Willi</v>
      </c>
      <c r="C35" s="66" t="str">
        <f>'Wettkampf 1'!C35</f>
        <v>Breddenberg II</v>
      </c>
      <c r="D35" s="156">
        <v>310.8</v>
      </c>
      <c r="E35" s="157"/>
      <c r="F35" s="68">
        <f t="shared" si="0"/>
        <v>310.8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310.8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9">
        <v>103.9</v>
      </c>
      <c r="V35" s="159">
        <v>103.7</v>
      </c>
      <c r="W35" s="159">
        <v>103.2</v>
      </c>
      <c r="X35" s="88">
        <f t="shared" si="13"/>
        <v>310.8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Engbers Heinz</v>
      </c>
      <c r="C36" s="66" t="str">
        <f>'Wettkampf 1'!C36</f>
        <v>Breddenberg II</v>
      </c>
      <c r="D36" s="156">
        <v>305.10000000000002</v>
      </c>
      <c r="E36" s="157"/>
      <c r="F36" s="68">
        <f t="shared" si="0"/>
        <v>305.10000000000002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305.10000000000002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59">
        <v>100.2</v>
      </c>
      <c r="V36" s="159">
        <v>102.7</v>
      </c>
      <c r="W36" s="159">
        <v>102.2</v>
      </c>
      <c r="X36" s="88">
        <f t="shared" si="13"/>
        <v>305.10000000000002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Gebken Hans</v>
      </c>
      <c r="C37" s="66" t="str">
        <f>'Wettkampf 1'!C37</f>
        <v>Breddenberg II</v>
      </c>
      <c r="D37" s="156"/>
      <c r="E37" s="157" t="s">
        <v>106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159"/>
      <c r="V37" s="159"/>
      <c r="W37" s="159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Gebken Hans 3</v>
      </c>
      <c r="C38" s="66" t="str">
        <f>'Wettkampf 1'!C38</f>
        <v>Breddenberg II</v>
      </c>
      <c r="D38" s="156">
        <v>292</v>
      </c>
      <c r="E38" s="157"/>
      <c r="F38" s="68">
        <f t="shared" si="0"/>
        <v>292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292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159">
        <v>95.5</v>
      </c>
      <c r="V38" s="159">
        <v>100.2</v>
      </c>
      <c r="W38" s="159">
        <v>96.3</v>
      </c>
      <c r="X38" s="88">
        <f t="shared" si="13"/>
        <v>292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Breddenberg II</v>
      </c>
      <c r="D39" s="156"/>
      <c r="E39" s="157" t="s">
        <v>106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59"/>
      <c r="V39" s="159"/>
      <c r="W39" s="159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56"/>
      <c r="E40" s="157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159"/>
      <c r="V40" s="159"/>
      <c r="W40" s="159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56"/>
      <c r="E41" s="157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159"/>
      <c r="V41" s="159"/>
      <c r="W41" s="159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56"/>
      <c r="E42" s="157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159"/>
      <c r="V42" s="159"/>
      <c r="W42" s="159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56"/>
      <c r="E43" s="157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159"/>
      <c r="V43" s="159"/>
      <c r="W43" s="159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56"/>
      <c r="E44" s="157" t="s">
        <v>106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159"/>
      <c r="V44" s="159"/>
      <c r="W44" s="159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56"/>
      <c r="E45" s="157" t="s">
        <v>106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59"/>
      <c r="V45" s="159"/>
      <c r="W45" s="159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921.69999999999993</v>
      </c>
      <c r="H46" s="69">
        <f>SUM(H10:H45)</f>
        <v>4</v>
      </c>
      <c r="I46" s="69">
        <f>LARGE(I10:I45,1)+LARGE(I10:I45,2)+LARGE(I10:I45,3)</f>
        <v>928.6</v>
      </c>
      <c r="J46" s="69">
        <f>SUM(J10:J45)</f>
        <v>4</v>
      </c>
      <c r="K46" s="69">
        <f>LARGE(K10:K45,1)+LARGE(K10:K45,2)+LARGE(K10:K45,3)</f>
        <v>887.40000000000009</v>
      </c>
      <c r="L46" s="69">
        <f>SUM(L10:L45)</f>
        <v>4</v>
      </c>
      <c r="M46" s="69">
        <f>LARGE(M10:M45,1)+LARGE(M10:M45,2)+LARGE(M10:M45,3)</f>
        <v>928</v>
      </c>
      <c r="N46" s="69">
        <f>SUM(N10:N45)</f>
        <v>4</v>
      </c>
      <c r="O46" s="69">
        <f>LARGE(O10:O45,1)+LARGE(O10:O45,2)+LARGE(O10:O45,3)</f>
        <v>925.2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35">
      <c r="C47" s="69" t="s">
        <v>62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workbookViewId="0">
      <selection activeCell="T43" sqref="T43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92" t="str">
        <f>Übersicht!G4</f>
        <v>Spahnharrenstätte</v>
      </c>
      <c r="X1" s="192"/>
    </row>
    <row r="2" spans="1:29" x14ac:dyDescent="0.35">
      <c r="A2" s="106">
        <v>1</v>
      </c>
      <c r="B2" s="64" t="str">
        <f>'Wettkampf 1'!B2</f>
        <v>Börgerwald I</v>
      </c>
      <c r="D2" s="73">
        <f>G46</f>
        <v>925.3</v>
      </c>
      <c r="E2" s="110" t="str">
        <f>IF(H46&gt;4,"Es sind zu viele Schützen in Wertung!"," ")</f>
        <v xml:space="preserve"> </v>
      </c>
      <c r="V2" s="107" t="s">
        <v>31</v>
      </c>
      <c r="W2" s="193" t="str">
        <f>Übersicht!G3</f>
        <v>19.10.25</v>
      </c>
      <c r="X2" s="192"/>
    </row>
    <row r="3" spans="1:29" x14ac:dyDescent="0.35">
      <c r="A3" s="106">
        <v>2</v>
      </c>
      <c r="B3" s="64" t="str">
        <f>'Wettkampf 1'!B3</f>
        <v>Lorup I</v>
      </c>
      <c r="D3" s="73">
        <f>I46</f>
        <v>929.7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Börgerwald II</v>
      </c>
      <c r="D4" s="73">
        <f>K46</f>
        <v>872.59999999999991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Spahnharrenstätte II</v>
      </c>
      <c r="D5" s="73">
        <f>M46</f>
        <v>914.40000000000009</v>
      </c>
      <c r="E5" s="110" t="str">
        <f>IF(N46&gt;4,"Es sind zu viele Schützen in Wertung!"," ")</f>
        <v xml:space="preserve"> </v>
      </c>
      <c r="U5" s="76"/>
      <c r="V5" s="107" t="s">
        <v>45</v>
      </c>
      <c r="W5" s="194" t="s">
        <v>118</v>
      </c>
      <c r="X5" s="195"/>
      <c r="Y5" s="76"/>
    </row>
    <row r="6" spans="1:29" x14ac:dyDescent="0.35">
      <c r="A6" s="106">
        <v>5</v>
      </c>
      <c r="B6" s="64" t="str">
        <f>'Wettkampf 1'!B6</f>
        <v>Breddenberg II</v>
      </c>
      <c r="D6" s="73">
        <f>O46</f>
        <v>925.8</v>
      </c>
      <c r="E6" s="110" t="str">
        <f>IF(P46&gt;4,"Es sind zu viele Schützen in Wertung!"," ")</f>
        <v xml:space="preserve"> </v>
      </c>
      <c r="U6" s="76"/>
      <c r="V6" s="107" t="s">
        <v>44</v>
      </c>
      <c r="W6" s="191" t="s">
        <v>130</v>
      </c>
      <c r="X6" s="191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54</v>
      </c>
      <c r="W7" s="196" t="s">
        <v>118</v>
      </c>
      <c r="X7" s="197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5" t="s">
        <v>32</v>
      </c>
      <c r="V9" s="186"/>
      <c r="W9" s="186"/>
      <c r="X9" s="187"/>
    </row>
    <row r="10" spans="1:29" ht="13" customHeight="1" x14ac:dyDescent="0.35">
      <c r="A10" s="106">
        <v>1</v>
      </c>
      <c r="B10" s="66" t="str">
        <f>'Wettkampf 1'!B10</f>
        <v>Sievers Karl- Heinz</v>
      </c>
      <c r="C10" s="66" t="str">
        <f>'Wettkampf 1'!C10</f>
        <v>Börgerwald I</v>
      </c>
      <c r="D10" s="160">
        <v>312</v>
      </c>
      <c r="E10" s="161"/>
      <c r="F10" s="68">
        <f>IF(E10="x","0",D10)</f>
        <v>312</v>
      </c>
      <c r="G10" s="69">
        <f>IF(C10=$B$2,F10,0)</f>
        <v>312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Müller Gerd</v>
      </c>
      <c r="C11" s="66" t="str">
        <f>'Wettkampf 1'!C11</f>
        <v>Börgerwald I</v>
      </c>
      <c r="D11" s="160">
        <v>307.39999999999998</v>
      </c>
      <c r="E11" s="161"/>
      <c r="F11" s="68">
        <f t="shared" ref="F11:F45" si="0">IF(E11="x","0",D11)</f>
        <v>307.39999999999998</v>
      </c>
      <c r="G11" s="69">
        <f t="shared" ref="G11:G45" si="1">IF(C11=$B$2,F11,0)</f>
        <v>307.39999999999998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Jansen Rudolf</v>
      </c>
      <c r="C12" s="66" t="str">
        <f>'Wettkampf 1'!C12</f>
        <v>Börgerwald I</v>
      </c>
      <c r="D12" s="160"/>
      <c r="E12" s="161" t="s">
        <v>106</v>
      </c>
      <c r="F12" s="68" t="str">
        <f t="shared" si="0"/>
        <v>0</v>
      </c>
      <c r="G12" s="69" t="str">
        <f t="shared" si="1"/>
        <v>0</v>
      </c>
      <c r="H12" s="69">
        <f t="shared" si="2"/>
        <v>0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Antons Reinhard</v>
      </c>
      <c r="C13" s="66" t="str">
        <f>'Wettkampf 1'!C13</f>
        <v>Börgerwald I</v>
      </c>
      <c r="D13" s="160">
        <v>305.89999999999998</v>
      </c>
      <c r="E13" s="161"/>
      <c r="F13" s="68">
        <f t="shared" si="0"/>
        <v>305.89999999999998</v>
      </c>
      <c r="G13" s="69">
        <f t="shared" si="1"/>
        <v>305.89999999999998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Hanneken Ingo</v>
      </c>
      <c r="C14" s="66" t="str">
        <f>'Wettkampf 1'!C14</f>
        <v>Börgerwald I</v>
      </c>
      <c r="D14" s="160">
        <v>302.2</v>
      </c>
      <c r="E14" s="161"/>
      <c r="F14" s="68">
        <f t="shared" si="0"/>
        <v>302.2</v>
      </c>
      <c r="G14" s="69">
        <f t="shared" si="1"/>
        <v>302.2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Börgerwald I</v>
      </c>
      <c r="D15" s="160"/>
      <c r="E15" s="161" t="s">
        <v>106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Krull Heinz</v>
      </c>
      <c r="C16" s="66" t="str">
        <f>'Wettkampf 1'!C16</f>
        <v>Lorup I</v>
      </c>
      <c r="D16" s="160">
        <v>313.3</v>
      </c>
      <c r="E16" s="161"/>
      <c r="F16" s="68">
        <f t="shared" si="0"/>
        <v>313.3</v>
      </c>
      <c r="G16" s="69">
        <f t="shared" si="1"/>
        <v>0</v>
      </c>
      <c r="H16" s="69">
        <f t="shared" si="2"/>
        <v>0</v>
      </c>
      <c r="I16" s="69">
        <f t="shared" si="3"/>
        <v>313.3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Haneken Andreas</v>
      </c>
      <c r="C17" s="66" t="str">
        <f>'Wettkampf 1'!C17</f>
        <v>Lorup I</v>
      </c>
      <c r="D17" s="160">
        <v>312.2</v>
      </c>
      <c r="E17" s="161"/>
      <c r="F17" s="68">
        <f t="shared" si="0"/>
        <v>312.2</v>
      </c>
      <c r="G17" s="69">
        <f t="shared" si="1"/>
        <v>0</v>
      </c>
      <c r="H17" s="69">
        <f t="shared" si="2"/>
        <v>0</v>
      </c>
      <c r="I17" s="69">
        <f t="shared" si="3"/>
        <v>312.2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Klues Michael</v>
      </c>
      <c r="C18" s="66" t="str">
        <f>'Wettkampf 1'!C18</f>
        <v>Lorup I</v>
      </c>
      <c r="D18" s="160">
        <v>304.2</v>
      </c>
      <c r="E18" s="161"/>
      <c r="F18" s="68">
        <f t="shared" si="0"/>
        <v>304.2</v>
      </c>
      <c r="G18" s="69">
        <f t="shared" si="1"/>
        <v>0</v>
      </c>
      <c r="H18" s="69">
        <f t="shared" si="2"/>
        <v>0</v>
      </c>
      <c r="I18" s="69">
        <f t="shared" si="3"/>
        <v>304.2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Lorup I</v>
      </c>
      <c r="D19" s="160"/>
      <c r="E19" s="161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160"/>
      <c r="E20" s="161" t="s">
        <v>106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160"/>
      <c r="E21" s="161" t="s">
        <v>106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Goldsweer Thomas</v>
      </c>
      <c r="C22" s="66" t="str">
        <f>'Wettkampf 1'!C22</f>
        <v>Börgerwald II</v>
      </c>
      <c r="D22" s="160">
        <v>296.2</v>
      </c>
      <c r="E22" s="161"/>
      <c r="F22" s="68">
        <f t="shared" si="0"/>
        <v>296.2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296.2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Papen Gerhard</v>
      </c>
      <c r="C23" s="66" t="str">
        <f>'Wettkampf 1'!C23</f>
        <v>Börgerwald II</v>
      </c>
      <c r="D23" s="160">
        <v>296.7</v>
      </c>
      <c r="E23" s="161"/>
      <c r="F23" s="68">
        <f t="shared" si="0"/>
        <v>296.7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296.7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Sebers Bernd</v>
      </c>
      <c r="C24" s="66" t="str">
        <f>'Wettkampf 1'!C24</f>
        <v>Börgerwald II</v>
      </c>
      <c r="D24" s="160">
        <v>273.3</v>
      </c>
      <c r="E24" s="161"/>
      <c r="F24" s="68">
        <f t="shared" si="0"/>
        <v>273.3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273.3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Sabel Christel</v>
      </c>
      <c r="C25" s="66" t="str">
        <f>'Wettkampf 1'!C25</f>
        <v>Börgerwald II</v>
      </c>
      <c r="D25" s="160">
        <v>279.7</v>
      </c>
      <c r="E25" s="161"/>
      <c r="F25" s="68">
        <f t="shared" si="0"/>
        <v>279.7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279.7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Sievers Ralf</v>
      </c>
      <c r="C26" s="66" t="str">
        <f>'Wettkampf 1'!C26</f>
        <v>Börgerwald II</v>
      </c>
      <c r="D26" s="160"/>
      <c r="E26" s="161" t="s">
        <v>106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Börgerwald II</v>
      </c>
      <c r="D27" s="160"/>
      <c r="E27" s="161" t="s">
        <v>106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Tälker Josef</v>
      </c>
      <c r="C28" s="66" t="str">
        <f>'Wettkampf 1'!C28</f>
        <v>Spahnharrenstätte II</v>
      </c>
      <c r="D28" s="160">
        <v>292.3</v>
      </c>
      <c r="E28" s="161"/>
      <c r="F28" s="68">
        <f t="shared" si="0"/>
        <v>292.3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292.3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Schrandt Horst</v>
      </c>
      <c r="C29" s="66" t="str">
        <f>'Wettkampf 1'!C29</f>
        <v>Spahnharrenstätte II</v>
      </c>
      <c r="D29" s="160">
        <v>301.7</v>
      </c>
      <c r="E29" s="161"/>
      <c r="F29" s="68">
        <f t="shared" si="0"/>
        <v>301.7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301.7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Rump Andreas</v>
      </c>
      <c r="C30" s="66" t="str">
        <f>'Wettkampf 1'!C30</f>
        <v>Spahnharrenstätte II</v>
      </c>
      <c r="D30" s="160">
        <v>306.5</v>
      </c>
      <c r="E30" s="161"/>
      <c r="F30" s="68">
        <f t="shared" si="0"/>
        <v>306.5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306.5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Will Arno</v>
      </c>
      <c r="C31" s="66" t="str">
        <f>'Wettkampf 1'!C31</f>
        <v>Spahnharrenstätte II</v>
      </c>
      <c r="D31" s="160">
        <v>306.2</v>
      </c>
      <c r="E31" s="161"/>
      <c r="F31" s="68">
        <f t="shared" si="0"/>
        <v>306.2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306.2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Spahnharrenstätte II</v>
      </c>
      <c r="D32" s="160"/>
      <c r="E32" s="161" t="s">
        <v>106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Spahnharrenstätte II</v>
      </c>
      <c r="D33" s="160"/>
      <c r="E33" s="161" t="s">
        <v>106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Vogel Gerd</v>
      </c>
      <c r="C34" s="66" t="str">
        <f>'Wettkampf 1'!C34</f>
        <v>Breddenberg II</v>
      </c>
      <c r="D34" s="160">
        <v>311.39999999999998</v>
      </c>
      <c r="E34" s="161"/>
      <c r="F34" s="68">
        <f t="shared" si="0"/>
        <v>311.39999999999998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311.39999999999998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Engbers Willi</v>
      </c>
      <c r="C35" s="66" t="str">
        <f>'Wettkampf 1'!C35</f>
        <v>Breddenberg II</v>
      </c>
      <c r="D35" s="160">
        <v>312.2</v>
      </c>
      <c r="E35" s="161"/>
      <c r="F35" s="68">
        <f t="shared" si="0"/>
        <v>312.2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312.2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Engbers Heinz</v>
      </c>
      <c r="C36" s="66" t="str">
        <f>'Wettkampf 1'!C36</f>
        <v>Breddenberg II</v>
      </c>
      <c r="D36" s="160">
        <v>302.2</v>
      </c>
      <c r="E36" s="161"/>
      <c r="F36" s="68">
        <f t="shared" si="0"/>
        <v>302.2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302.2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Gebken Hans</v>
      </c>
      <c r="C37" s="66" t="str">
        <f>'Wettkampf 1'!C37</f>
        <v>Breddenberg II</v>
      </c>
      <c r="D37" s="160">
        <v>288.89999999999998</v>
      </c>
      <c r="E37" s="161"/>
      <c r="F37" s="68">
        <f t="shared" si="0"/>
        <v>288.89999999999998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288.89999999999998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Gebken Hans 3</v>
      </c>
      <c r="C38" s="66" t="str">
        <f>'Wettkampf 1'!C38</f>
        <v>Breddenberg II</v>
      </c>
      <c r="D38" s="160"/>
      <c r="E38" s="161" t="s">
        <v>106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Breddenberg II</v>
      </c>
      <c r="D39" s="160"/>
      <c r="E39" s="161" t="s">
        <v>106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60"/>
      <c r="E40" s="161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60"/>
      <c r="E41" s="161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60"/>
      <c r="E42" s="161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60"/>
      <c r="E43" s="161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60"/>
      <c r="E44" s="161" t="s">
        <v>106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60"/>
      <c r="E45" s="161" t="s">
        <v>106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925.3</v>
      </c>
      <c r="H46" s="69">
        <f>SUM(H10:H45)</f>
        <v>4</v>
      </c>
      <c r="I46" s="69">
        <f>LARGE(I10:I45,1)+LARGE(I10:I45,2)+LARGE(I10:I45,3)</f>
        <v>929.7</v>
      </c>
      <c r="J46" s="69">
        <f>SUM(J10:J45)</f>
        <v>4</v>
      </c>
      <c r="K46" s="69">
        <f>LARGE(K10:K45,1)+LARGE(K10:K45,2)+LARGE(K10:K45,3)</f>
        <v>872.59999999999991</v>
      </c>
      <c r="L46" s="69">
        <f>SUM(L10:L45)</f>
        <v>4</v>
      </c>
      <c r="M46" s="69">
        <f>LARGE(M10:M45,1)+LARGE(M10:M45,2)+LARGE(M10:M45,3)</f>
        <v>914.40000000000009</v>
      </c>
      <c r="N46" s="69">
        <f>SUM(N10:N45)</f>
        <v>4</v>
      </c>
      <c r="O46" s="69">
        <f>LARGE(O10:O45,1)+LARGE(O10:O45,2)+LARGE(O10:O45,3)</f>
        <v>925.8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35">
      <c r="C47" s="69" t="s">
        <v>62</v>
      </c>
    </row>
  </sheetData>
  <sheetProtection algorithmName="SHA-512" hashValue="48XVsI1Qq9PSd6mLJvK/FWYT38tjH56ntB8AFBMze49PSzeoVOVEiYXGAXiC6cwIl0FZnQmsYvH7OiaPDh3l6Q==" saltValue="iGr/llAvye1Z7nKIpJAH6A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A3" workbookViewId="0">
      <selection activeCell="AB10" sqref="AB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92" t="str">
        <f>Übersicht!H4</f>
        <v>Breddenberg</v>
      </c>
      <c r="X1" s="192"/>
    </row>
    <row r="2" spans="1:29" x14ac:dyDescent="0.35">
      <c r="A2" s="106">
        <v>1</v>
      </c>
      <c r="B2" s="64" t="str">
        <f>'Wettkampf 1'!B2</f>
        <v>Börgerwald I</v>
      </c>
      <c r="D2" s="73">
        <f>G46</f>
        <v>914.49999999999989</v>
      </c>
      <c r="E2" s="110" t="str">
        <f>IF(H46&gt;4,"Es sind zu viele Schützen in Wertung!"," ")</f>
        <v xml:space="preserve"> </v>
      </c>
      <c r="V2" s="107" t="s">
        <v>31</v>
      </c>
      <c r="W2" s="193" t="str">
        <f>Übersicht!H3</f>
        <v>02.11.25</v>
      </c>
      <c r="X2" s="192"/>
    </row>
    <row r="3" spans="1:29" x14ac:dyDescent="0.35">
      <c r="A3" s="106">
        <v>2</v>
      </c>
      <c r="B3" s="64" t="str">
        <f>'Wettkampf 1'!B3</f>
        <v>Lorup I</v>
      </c>
      <c r="D3" s="73">
        <f>I46</f>
        <v>930.90000000000009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Börgerwald II</v>
      </c>
      <c r="D4" s="73">
        <f>K46</f>
        <v>876.2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Spahnharrenstätte II</v>
      </c>
      <c r="D5" s="73">
        <f>M46</f>
        <v>924</v>
      </c>
      <c r="E5" s="110" t="str">
        <f>IF(N46&gt;4,"Es sind zu viele Schützen in Wertung!"," ")</f>
        <v xml:space="preserve"> </v>
      </c>
      <c r="U5" s="76"/>
      <c r="V5" s="107" t="s">
        <v>45</v>
      </c>
      <c r="W5" s="164" t="s">
        <v>134</v>
      </c>
      <c r="X5" s="165"/>
      <c r="Y5" s="76"/>
    </row>
    <row r="6" spans="1:29" x14ac:dyDescent="0.35">
      <c r="A6" s="106">
        <v>5</v>
      </c>
      <c r="B6" s="64" t="str">
        <f>'Wettkampf 1'!B6</f>
        <v>Breddenberg II</v>
      </c>
      <c r="D6" s="73">
        <f>O46</f>
        <v>916.7</v>
      </c>
      <c r="E6" s="110" t="str">
        <f>IF(P46&gt;4,"Es sind zu viele Schützen in Wertung!"," ")</f>
        <v xml:space="preserve"> </v>
      </c>
      <c r="U6" s="76"/>
      <c r="V6" s="107" t="s">
        <v>44</v>
      </c>
      <c r="W6" s="164" t="s">
        <v>135</v>
      </c>
      <c r="X6" s="165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54</v>
      </c>
      <c r="W7" s="166" t="s">
        <v>134</v>
      </c>
      <c r="X7" s="167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5" t="s">
        <v>32</v>
      </c>
      <c r="V9" s="186"/>
      <c r="W9" s="186"/>
      <c r="X9" s="187"/>
    </row>
    <row r="10" spans="1:29" ht="13" customHeight="1" x14ac:dyDescent="0.35">
      <c r="A10" s="106">
        <v>1</v>
      </c>
      <c r="B10" s="66" t="str">
        <f>'Wettkampf 1'!B10</f>
        <v>Sievers Karl- Heinz</v>
      </c>
      <c r="C10" s="66" t="str">
        <f>'Wettkampf 1'!C10</f>
        <v>Börgerwald I</v>
      </c>
      <c r="D10" s="162">
        <v>307.2</v>
      </c>
      <c r="E10" s="163"/>
      <c r="F10" s="68">
        <f>IF(E10="x","0",D10)</f>
        <v>307.2</v>
      </c>
      <c r="G10" s="69">
        <f>IF(C10=$B$2,F10,0)</f>
        <v>307.2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Müller Gerd</v>
      </c>
      <c r="C11" s="66" t="str">
        <f>'Wettkampf 1'!C11</f>
        <v>Börgerwald I</v>
      </c>
      <c r="D11" s="162">
        <v>300.39999999999998</v>
      </c>
      <c r="E11" s="163"/>
      <c r="F11" s="68">
        <f t="shared" ref="F11:F45" si="0">IF(E11="x","0",D11)</f>
        <v>300.39999999999998</v>
      </c>
      <c r="G11" s="69">
        <f t="shared" ref="G11:G45" si="1">IF(C11=$B$2,F11,0)</f>
        <v>300.39999999999998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Jansen Rudolf</v>
      </c>
      <c r="C12" s="66" t="str">
        <f>'Wettkampf 1'!C12</f>
        <v>Börgerwald I</v>
      </c>
      <c r="D12" s="162"/>
      <c r="E12" s="163" t="s">
        <v>106</v>
      </c>
      <c r="F12" s="68" t="str">
        <f t="shared" si="0"/>
        <v>0</v>
      </c>
      <c r="G12" s="69" t="str">
        <f t="shared" si="1"/>
        <v>0</v>
      </c>
      <c r="H12" s="69">
        <f t="shared" si="2"/>
        <v>0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Antons Reinhard</v>
      </c>
      <c r="C13" s="66" t="str">
        <f>'Wettkampf 1'!C13</f>
        <v>Börgerwald I</v>
      </c>
      <c r="D13" s="162">
        <v>292.3</v>
      </c>
      <c r="E13" s="163"/>
      <c r="F13" s="68">
        <f t="shared" si="0"/>
        <v>292.3</v>
      </c>
      <c r="G13" s="69">
        <f t="shared" si="1"/>
        <v>292.3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Hanneken Ingo</v>
      </c>
      <c r="C14" s="66" t="str">
        <f>'Wettkampf 1'!C14</f>
        <v>Börgerwald I</v>
      </c>
      <c r="D14" s="162">
        <v>306.89999999999998</v>
      </c>
      <c r="E14" s="163"/>
      <c r="F14" s="68">
        <f t="shared" si="0"/>
        <v>306.89999999999998</v>
      </c>
      <c r="G14" s="69">
        <f t="shared" si="1"/>
        <v>306.89999999999998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Börgerwald I</v>
      </c>
      <c r="D15" s="162"/>
      <c r="E15" s="163" t="s">
        <v>106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Krull Heinz</v>
      </c>
      <c r="C16" s="66" t="str">
        <f>'Wettkampf 1'!C16</f>
        <v>Lorup I</v>
      </c>
      <c r="D16" s="162">
        <v>314.8</v>
      </c>
      <c r="E16" s="163"/>
      <c r="F16" s="68">
        <f t="shared" si="0"/>
        <v>314.8</v>
      </c>
      <c r="G16" s="69">
        <f t="shared" si="1"/>
        <v>0</v>
      </c>
      <c r="H16" s="69">
        <f t="shared" si="2"/>
        <v>0</v>
      </c>
      <c r="I16" s="69">
        <f t="shared" si="3"/>
        <v>314.8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Haneken Andreas</v>
      </c>
      <c r="C17" s="66" t="str">
        <f>'Wettkampf 1'!C17</f>
        <v>Lorup I</v>
      </c>
      <c r="D17" s="162">
        <v>314.60000000000002</v>
      </c>
      <c r="E17" s="163"/>
      <c r="F17" s="68">
        <f t="shared" si="0"/>
        <v>314.60000000000002</v>
      </c>
      <c r="G17" s="69">
        <f t="shared" si="1"/>
        <v>0</v>
      </c>
      <c r="H17" s="69">
        <f t="shared" si="2"/>
        <v>0</v>
      </c>
      <c r="I17" s="69">
        <f t="shared" si="3"/>
        <v>314.60000000000002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Klues Michael</v>
      </c>
      <c r="C18" s="66" t="str">
        <f>'Wettkampf 1'!C18</f>
        <v>Lorup I</v>
      </c>
      <c r="D18" s="162">
        <v>301.5</v>
      </c>
      <c r="E18" s="163"/>
      <c r="F18" s="68">
        <f t="shared" si="0"/>
        <v>301.5</v>
      </c>
      <c r="G18" s="69">
        <f t="shared" si="1"/>
        <v>0</v>
      </c>
      <c r="H18" s="69">
        <f t="shared" si="2"/>
        <v>0</v>
      </c>
      <c r="I18" s="69">
        <f t="shared" si="3"/>
        <v>301.5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Lorup I</v>
      </c>
      <c r="D19" s="162"/>
      <c r="E19" s="163" t="s">
        <v>106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162"/>
      <c r="E20" s="163" t="s">
        <v>106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162"/>
      <c r="E21" s="163" t="s">
        <v>106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Goldsweer Thomas</v>
      </c>
      <c r="C22" s="66" t="str">
        <f>'Wettkampf 1'!C22</f>
        <v>Börgerwald II</v>
      </c>
      <c r="D22" s="162">
        <v>303.8</v>
      </c>
      <c r="E22" s="163"/>
      <c r="F22" s="68">
        <f t="shared" si="0"/>
        <v>303.8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303.8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Papen Gerhard</v>
      </c>
      <c r="C23" s="66" t="str">
        <f>'Wettkampf 1'!C23</f>
        <v>Börgerwald II</v>
      </c>
      <c r="D23" s="162">
        <v>292.7</v>
      </c>
      <c r="E23" s="163"/>
      <c r="F23" s="68">
        <f t="shared" si="0"/>
        <v>292.7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292.7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Sebers Bernd</v>
      </c>
      <c r="C24" s="66" t="str">
        <f>'Wettkampf 1'!C24</f>
        <v>Börgerwald II</v>
      </c>
      <c r="D24" s="162"/>
      <c r="E24" s="16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Sabel Christel</v>
      </c>
      <c r="C25" s="66" t="str">
        <f>'Wettkampf 1'!C25</f>
        <v>Börgerwald II</v>
      </c>
      <c r="D25" s="162">
        <v>279.7</v>
      </c>
      <c r="E25" s="163" t="s">
        <v>133</v>
      </c>
      <c r="F25" s="68">
        <f t="shared" si="0"/>
        <v>279.7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279.7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Sievers Ralf</v>
      </c>
      <c r="C26" s="66" t="str">
        <f>'Wettkampf 1'!C26</f>
        <v>Börgerwald II</v>
      </c>
      <c r="D26" s="162"/>
      <c r="E26" s="163" t="s">
        <v>106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Börgerwald II</v>
      </c>
      <c r="D27" s="162"/>
      <c r="E27" s="16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Tälker Josef</v>
      </c>
      <c r="C28" s="66" t="str">
        <f>'Wettkampf 1'!C28</f>
        <v>Spahnharrenstätte II</v>
      </c>
      <c r="D28" s="162">
        <v>291.5</v>
      </c>
      <c r="E28" s="163"/>
      <c r="F28" s="68">
        <f t="shared" si="0"/>
        <v>291.5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291.5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Schrandt Horst</v>
      </c>
      <c r="C29" s="66" t="str">
        <f>'Wettkampf 1'!C29</f>
        <v>Spahnharrenstätte II</v>
      </c>
      <c r="D29" s="162">
        <v>305.5</v>
      </c>
      <c r="E29" s="163"/>
      <c r="F29" s="68">
        <f t="shared" si="0"/>
        <v>305.5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305.5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Rump Andreas</v>
      </c>
      <c r="C30" s="66" t="str">
        <f>'Wettkampf 1'!C30</f>
        <v>Spahnharrenstätte II</v>
      </c>
      <c r="D30" s="162">
        <v>308</v>
      </c>
      <c r="E30" s="163"/>
      <c r="F30" s="68">
        <f t="shared" si="0"/>
        <v>308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Will Arno</v>
      </c>
      <c r="C31" s="66" t="str">
        <f>'Wettkampf 1'!C31</f>
        <v>Spahnharrenstätte II</v>
      </c>
      <c r="D31" s="162">
        <v>310.5</v>
      </c>
      <c r="E31" s="163"/>
      <c r="F31" s="68">
        <f t="shared" si="0"/>
        <v>310.5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310.5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Spahnharrenstätte II</v>
      </c>
      <c r="D32" s="162"/>
      <c r="E32" s="163" t="s">
        <v>106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Spahnharrenstätte II</v>
      </c>
      <c r="D33" s="162"/>
      <c r="E33" s="163" t="s">
        <v>106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Vogel Gerd</v>
      </c>
      <c r="C34" s="66" t="str">
        <f>'Wettkampf 1'!C34</f>
        <v>Breddenberg II</v>
      </c>
      <c r="D34" s="162">
        <v>304.5</v>
      </c>
      <c r="E34" s="163"/>
      <c r="F34" s="68">
        <f t="shared" si="0"/>
        <v>304.5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304.5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Engbers Willi</v>
      </c>
      <c r="C35" s="66" t="str">
        <f>'Wettkampf 1'!C35</f>
        <v>Breddenberg II</v>
      </c>
      <c r="D35" s="162">
        <v>305.7</v>
      </c>
      <c r="E35" s="163"/>
      <c r="F35" s="68">
        <f t="shared" si="0"/>
        <v>305.7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305.7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Engbers Heinz</v>
      </c>
      <c r="C36" s="66" t="str">
        <f>'Wettkampf 1'!C36</f>
        <v>Breddenberg II</v>
      </c>
      <c r="D36" s="162">
        <v>306.5</v>
      </c>
      <c r="E36" s="163"/>
      <c r="F36" s="68">
        <f t="shared" si="0"/>
        <v>306.5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306.5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Gebken Hans</v>
      </c>
      <c r="C37" s="66" t="str">
        <f>'Wettkampf 1'!C37</f>
        <v>Breddenberg II</v>
      </c>
      <c r="D37" s="162"/>
      <c r="E37" s="163" t="s">
        <v>106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Gebken Hans 3</v>
      </c>
      <c r="C38" s="66" t="str">
        <f>'Wettkampf 1'!C38</f>
        <v>Breddenberg II</v>
      </c>
      <c r="D38" s="162">
        <v>288.39999999999998</v>
      </c>
      <c r="E38" s="163"/>
      <c r="F38" s="68">
        <f t="shared" si="0"/>
        <v>288.39999999999998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288.39999999999998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Breddenberg II</v>
      </c>
      <c r="D39" s="162"/>
      <c r="E39" s="163" t="s">
        <v>106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62"/>
      <c r="E40" s="163" t="s">
        <v>106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62"/>
      <c r="E41" s="163" t="s">
        <v>106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62"/>
      <c r="E42" s="163" t="s">
        <v>106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62"/>
      <c r="E43" s="163" t="s">
        <v>106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62"/>
      <c r="E44" s="163" t="s">
        <v>106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62"/>
      <c r="E45" s="163" t="s">
        <v>106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914.49999999999989</v>
      </c>
      <c r="H46" s="69">
        <f>SUM(H10:H45)</f>
        <v>4</v>
      </c>
      <c r="I46" s="69">
        <f>LARGE(I10:I45,1)+LARGE(I10:I45,2)+LARGE(I10:I45,3)</f>
        <v>930.90000000000009</v>
      </c>
      <c r="J46" s="69">
        <f>SUM(J10:J45)</f>
        <v>3</v>
      </c>
      <c r="K46" s="69">
        <f>LARGE(K10:K45,1)+LARGE(K10:K45,2)+LARGE(K10:K45,3)</f>
        <v>876.2</v>
      </c>
      <c r="L46" s="69">
        <f>SUM(L10:L45)</f>
        <v>4</v>
      </c>
      <c r="M46" s="69">
        <f>LARGE(M10:M45,1)+LARGE(M10:M45,2)+LARGE(M10:M45,3)</f>
        <v>924</v>
      </c>
      <c r="N46" s="69">
        <f>SUM(N10:N45)</f>
        <v>4</v>
      </c>
      <c r="O46" s="69">
        <f>LARGE(O10:O45,1)+LARGE(O10:O45,2)+LARGE(O10:O45,3)</f>
        <v>916.7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0</v>
      </c>
    </row>
    <row r="47" spans="1:27" x14ac:dyDescent="0.35">
      <c r="C47" s="69" t="s">
        <v>62</v>
      </c>
    </row>
  </sheetData>
  <sheetProtection algorithmName="SHA-512" hashValue="xLkG9zGPAYpb7h1B3YjcDaRiqbfnqYK3bgrGZDkExS/kRWAZD61cEEvBzCCfYUDPB3kvXMlmTviIYlBlKnekYA==" saltValue="ZApnHF2MMIsS10tFqjz3Hw==" spinCount="100000"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3">
    <mergeCell ref="U9:X9"/>
    <mergeCell ref="W1:X1"/>
    <mergeCell ref="W2:X2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108"/>
      <c r="D1" s="73" t="s">
        <v>8</v>
      </c>
      <c r="V1" s="107" t="s">
        <v>46</v>
      </c>
      <c r="W1" s="192">
        <f>Übersicht!I4</f>
        <v>0</v>
      </c>
      <c r="X1" s="192"/>
    </row>
    <row r="2" spans="1:27" x14ac:dyDescent="0.35">
      <c r="A2" s="106">
        <v>1</v>
      </c>
      <c r="B2" s="64" t="str">
        <f>'Wettkampf 1'!B2</f>
        <v>Börgerwald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93">
        <f>Übersicht!I3</f>
        <v>0</v>
      </c>
      <c r="X2" s="192"/>
    </row>
    <row r="3" spans="1:27" x14ac:dyDescent="0.35">
      <c r="A3" s="106">
        <v>2</v>
      </c>
      <c r="B3" s="64" t="str">
        <f>'Wettkampf 1'!B3</f>
        <v>Lorup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Börgerwald 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Spahnharrenstätte II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94"/>
      <c r="X5" s="195"/>
      <c r="Y5" s="76"/>
    </row>
    <row r="6" spans="1:27" x14ac:dyDescent="0.35">
      <c r="A6" s="106">
        <v>5</v>
      </c>
      <c r="B6" s="64" t="str">
        <f>'Wettkampf 1'!B6</f>
        <v>Breddenberg II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91"/>
      <c r="X6" s="191"/>
      <c r="Y6" s="76"/>
    </row>
    <row r="7" spans="1:27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96" t="s">
        <v>63</v>
      </c>
      <c r="X7" s="197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5" t="s">
        <v>32</v>
      </c>
      <c r="V9" s="186"/>
      <c r="W9" s="186"/>
      <c r="X9" s="187"/>
    </row>
    <row r="10" spans="1:27" ht="13" customHeight="1" x14ac:dyDescent="0.35">
      <c r="A10" s="106">
        <v>1</v>
      </c>
      <c r="B10" s="66" t="str">
        <f>'Wettkampf 1'!B10</f>
        <v>Sievers Karl- Heinz</v>
      </c>
      <c r="C10" s="66" t="str">
        <f>'Wettkampf 1'!C10</f>
        <v>Börgerwald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Müller Gerd</v>
      </c>
      <c r="C11" s="66" t="str">
        <f>'Wettkampf 1'!C11</f>
        <v>Börgerwald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Jansen Rudolf</v>
      </c>
      <c r="C12" s="66" t="str">
        <f>'Wettkampf 1'!C12</f>
        <v>Börgerwald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Antons Reinhard</v>
      </c>
      <c r="C13" s="66" t="str">
        <f>'Wettkampf 1'!C13</f>
        <v>Börgerwald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Hanneken Ingo</v>
      </c>
      <c r="C14" s="66" t="str">
        <f>'Wettkampf 1'!C14</f>
        <v>Börgerwald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Börgerwald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Krull Heinz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Haneken Andreas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Klues Michael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Goldsweer Thomas</v>
      </c>
      <c r="C22" s="66" t="str">
        <f>'Wettkampf 1'!C22</f>
        <v>Börgerwald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Papen Gerhard</v>
      </c>
      <c r="C23" s="66" t="str">
        <f>'Wettkampf 1'!C23</f>
        <v>Börgerwald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Sebers Bernd</v>
      </c>
      <c r="C24" s="66" t="str">
        <f>'Wettkampf 1'!C24</f>
        <v>Börgerwald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Sabel Christel</v>
      </c>
      <c r="C25" s="66" t="str">
        <f>'Wettkampf 1'!C25</f>
        <v>Börgerwald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Sievers Ralf</v>
      </c>
      <c r="C26" s="66" t="str">
        <f>'Wettkampf 1'!C26</f>
        <v>Börgerwald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Börgerwald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Tälker Josef</v>
      </c>
      <c r="C28" s="66" t="str">
        <f>'Wettkampf 1'!C28</f>
        <v>Spahnharrenstätte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Schrandt Horst</v>
      </c>
      <c r="C29" s="66" t="str">
        <f>'Wettkampf 1'!C29</f>
        <v>Spahnharrenstätte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Rump Andreas</v>
      </c>
      <c r="C30" s="66" t="str">
        <f>'Wettkampf 1'!C30</f>
        <v>Spahnharrenstätte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Will Arno</v>
      </c>
      <c r="C31" s="66" t="str">
        <f>'Wettkampf 1'!C31</f>
        <v>Spahnharrenstätte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Spahnharrenstätte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Spahnharrenstätte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Vogel Gerd</v>
      </c>
      <c r="C34" s="66" t="str">
        <f>'Wettkampf 1'!C34</f>
        <v>Breddenberg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Engbers Willi</v>
      </c>
      <c r="C35" s="66" t="str">
        <f>'Wettkampf 1'!C35</f>
        <v>Breddenberg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Engbers Heinz</v>
      </c>
      <c r="C36" s="66" t="str">
        <f>'Wettkampf 1'!C36</f>
        <v>Breddenberg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Gebken Hans</v>
      </c>
      <c r="C37" s="66" t="str">
        <f>'Wettkampf 1'!C37</f>
        <v>Breddenberg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Gebken Hans 3</v>
      </c>
      <c r="C38" s="66" t="str">
        <f>'Wettkampf 1'!C38</f>
        <v>Breddenberg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Breddenberg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62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43" sqref="T43"/>
    </sheetView>
  </sheetViews>
  <sheetFormatPr baseColWidth="10" defaultColWidth="22" defaultRowHeight="15.5" x14ac:dyDescent="0.35"/>
  <cols>
    <col min="1" max="1" width="4.45312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92" t="str">
        <f>Übersicht!L4</f>
        <v>Börgerwald</v>
      </c>
      <c r="X1" s="192"/>
    </row>
    <row r="2" spans="1:27" x14ac:dyDescent="0.35">
      <c r="A2" s="106">
        <v>1</v>
      </c>
      <c r="B2" s="64" t="str">
        <f>'Wettkampf 1'!B2</f>
        <v>Börgerwald I</v>
      </c>
      <c r="C2" s="72"/>
      <c r="D2" s="73">
        <f>G46</f>
        <v>930.7</v>
      </c>
      <c r="E2" s="110" t="str">
        <f>IF(H46&gt;4,"Es sind zu viele Schützen in Wertung!"," ")</f>
        <v xml:space="preserve"> </v>
      </c>
      <c r="V2" s="107" t="s">
        <v>31</v>
      </c>
      <c r="W2" s="193" t="str">
        <f>Übersicht!L3</f>
        <v>18.01.26</v>
      </c>
      <c r="X2" s="192"/>
    </row>
    <row r="3" spans="1:27" x14ac:dyDescent="0.35">
      <c r="A3" s="106">
        <v>2</v>
      </c>
      <c r="B3" s="64" t="str">
        <f>'Wettkampf 1'!B3</f>
        <v>Lorup I</v>
      </c>
      <c r="C3" s="72"/>
      <c r="D3" s="73">
        <f>I46</f>
        <v>931.30000000000007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Börgerwald II</v>
      </c>
      <c r="C4" s="72"/>
      <c r="D4" s="73">
        <f>K46</f>
        <v>869.4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Spahnharrenstätte II</v>
      </c>
      <c r="C5" s="72"/>
      <c r="D5" s="73">
        <f>M46</f>
        <v>917.69999999999993</v>
      </c>
      <c r="E5" s="110" t="str">
        <f>IF(N46&gt;4,"Es sind zu viele Schützen in Wertung!"," ")</f>
        <v xml:space="preserve"> </v>
      </c>
      <c r="U5" s="76"/>
      <c r="V5" s="107" t="s">
        <v>45</v>
      </c>
      <c r="W5" s="194" t="s">
        <v>131</v>
      </c>
      <c r="X5" s="195"/>
      <c r="Y5" s="76"/>
    </row>
    <row r="6" spans="1:27" x14ac:dyDescent="0.35">
      <c r="A6" s="106">
        <v>5</v>
      </c>
      <c r="B6" s="64" t="str">
        <f>'Wettkampf 1'!B6</f>
        <v>Breddenberg II</v>
      </c>
      <c r="C6" s="72"/>
      <c r="D6" s="73">
        <f>O46</f>
        <v>922.9</v>
      </c>
      <c r="E6" s="110" t="str">
        <f>IF(P46&gt;4,"Es sind zu viele Schützen in Wertung!"," ")</f>
        <v xml:space="preserve"> </v>
      </c>
      <c r="U6" s="76"/>
      <c r="V6" s="107" t="s">
        <v>44</v>
      </c>
      <c r="W6" s="191" t="s">
        <v>132</v>
      </c>
      <c r="X6" s="191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54</v>
      </c>
      <c r="W7" s="196" t="s">
        <v>131</v>
      </c>
      <c r="X7" s="197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5" t="s">
        <v>32</v>
      </c>
      <c r="V9" s="186"/>
      <c r="W9" s="186"/>
      <c r="X9" s="187"/>
    </row>
    <row r="10" spans="1:27" ht="13" customHeight="1" x14ac:dyDescent="0.35">
      <c r="A10" s="106">
        <v>1</v>
      </c>
      <c r="B10" s="66" t="str">
        <f>'Wettkampf 1'!B10</f>
        <v>Sievers Karl- Heinz</v>
      </c>
      <c r="C10" s="66" t="str">
        <f>'Wettkampf 1'!C10</f>
        <v>Börgerwald I</v>
      </c>
      <c r="D10" s="162">
        <v>309.5</v>
      </c>
      <c r="E10" s="163"/>
      <c r="F10" s="68">
        <f>IF(E10="x","0",D10)</f>
        <v>309.5</v>
      </c>
      <c r="G10" s="69">
        <f>IF(C10=$B$2,F10,0)</f>
        <v>309.5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Müller Gerd</v>
      </c>
      <c r="C11" s="66" t="str">
        <f>'Wettkampf 1'!C11</f>
        <v>Börgerwald I</v>
      </c>
      <c r="D11" s="162">
        <v>311.10000000000002</v>
      </c>
      <c r="E11" s="163"/>
      <c r="F11" s="68">
        <f t="shared" ref="F11:F45" si="0">IF(E11="x","0",D11)</f>
        <v>311.10000000000002</v>
      </c>
      <c r="G11" s="69">
        <f t="shared" ref="G11:G45" si="1">IF(C11=$B$2,F11,0)</f>
        <v>311.10000000000002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Jansen Rudolf</v>
      </c>
      <c r="C12" s="66" t="str">
        <f>'Wettkampf 1'!C12</f>
        <v>Börgerwald I</v>
      </c>
      <c r="D12" s="162">
        <v>298.60000000000002</v>
      </c>
      <c r="E12" s="163" t="s">
        <v>106</v>
      </c>
      <c r="F12" s="68" t="str">
        <f t="shared" si="0"/>
        <v>0</v>
      </c>
      <c r="G12" s="69" t="str">
        <f t="shared" si="1"/>
        <v>0</v>
      </c>
      <c r="H12" s="69">
        <f t="shared" si="2"/>
        <v>0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Antons Reinhard</v>
      </c>
      <c r="C13" s="66" t="str">
        <f>'Wettkampf 1'!C13</f>
        <v>Börgerwald I</v>
      </c>
      <c r="D13" s="162">
        <v>301.8</v>
      </c>
      <c r="E13" s="163"/>
      <c r="F13" s="68">
        <f t="shared" si="0"/>
        <v>301.8</v>
      </c>
      <c r="G13" s="69">
        <f t="shared" si="1"/>
        <v>301.8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Hanneken Ingo</v>
      </c>
      <c r="C14" s="66" t="str">
        <f>'Wettkampf 1'!C14</f>
        <v>Börgerwald I</v>
      </c>
      <c r="D14" s="162">
        <v>310.10000000000002</v>
      </c>
      <c r="E14" s="163"/>
      <c r="F14" s="68">
        <f t="shared" si="0"/>
        <v>310.10000000000002</v>
      </c>
      <c r="G14" s="69">
        <f t="shared" si="1"/>
        <v>310.10000000000002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Börgerwald I</v>
      </c>
      <c r="D15" s="162"/>
      <c r="E15" s="163" t="s">
        <v>106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Krull Heinz</v>
      </c>
      <c r="C16" s="66" t="str">
        <f>'Wettkampf 1'!C16</f>
        <v>Lorup I</v>
      </c>
      <c r="D16" s="162">
        <v>311.7</v>
      </c>
      <c r="E16" s="163"/>
      <c r="F16" s="68">
        <f t="shared" si="0"/>
        <v>311.7</v>
      </c>
      <c r="G16" s="69">
        <f t="shared" si="1"/>
        <v>0</v>
      </c>
      <c r="H16" s="69">
        <f t="shared" si="2"/>
        <v>0</v>
      </c>
      <c r="I16" s="69">
        <f t="shared" si="3"/>
        <v>311.7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Haneken Andreas</v>
      </c>
      <c r="C17" s="66" t="str">
        <f>'Wettkampf 1'!C17</f>
        <v>Lorup I</v>
      </c>
      <c r="D17" s="162">
        <v>311.5</v>
      </c>
      <c r="E17" s="163"/>
      <c r="F17" s="68">
        <f t="shared" si="0"/>
        <v>311.5</v>
      </c>
      <c r="G17" s="69">
        <f t="shared" si="1"/>
        <v>0</v>
      </c>
      <c r="H17" s="69">
        <f t="shared" si="2"/>
        <v>0</v>
      </c>
      <c r="I17" s="69">
        <f t="shared" si="3"/>
        <v>311.5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Klues Michael</v>
      </c>
      <c r="C18" s="66" t="str">
        <f>'Wettkampf 1'!C18</f>
        <v>Lorup I</v>
      </c>
      <c r="D18" s="162">
        <v>308.10000000000002</v>
      </c>
      <c r="E18" s="163"/>
      <c r="F18" s="68">
        <f t="shared" si="0"/>
        <v>308.10000000000002</v>
      </c>
      <c r="G18" s="69">
        <f t="shared" si="1"/>
        <v>0</v>
      </c>
      <c r="H18" s="69">
        <f t="shared" si="2"/>
        <v>0</v>
      </c>
      <c r="I18" s="69">
        <f t="shared" si="3"/>
        <v>308.10000000000002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Lorup I</v>
      </c>
      <c r="D19" s="162"/>
      <c r="E19" s="163" t="s">
        <v>106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162"/>
      <c r="E20" s="163" t="s">
        <v>106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162"/>
      <c r="E21" s="163" t="s">
        <v>106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Goldsweer Thomas</v>
      </c>
      <c r="C22" s="66" t="str">
        <f>'Wettkampf 1'!C22</f>
        <v>Börgerwald II</v>
      </c>
      <c r="D22" s="162">
        <v>309.7</v>
      </c>
      <c r="E22" s="163"/>
      <c r="F22" s="68">
        <f t="shared" si="0"/>
        <v>309.7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309.7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Papen Gerhard</v>
      </c>
      <c r="C23" s="66" t="str">
        <f>'Wettkampf 1'!C23</f>
        <v>Börgerwald II</v>
      </c>
      <c r="D23" s="162">
        <v>298.60000000000002</v>
      </c>
      <c r="E23" s="163"/>
      <c r="F23" s="68">
        <f t="shared" si="0"/>
        <v>298.60000000000002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298.60000000000002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Sebers Bernd</v>
      </c>
      <c r="C24" s="66" t="str">
        <f>'Wettkampf 1'!C24</f>
        <v>Börgerwald II</v>
      </c>
      <c r="D24" s="162"/>
      <c r="E24" s="16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Sabel Christel</v>
      </c>
      <c r="C25" s="66" t="str">
        <f>'Wettkampf 1'!C25</f>
        <v>Börgerwald II</v>
      </c>
      <c r="D25" s="162">
        <v>261.10000000000002</v>
      </c>
      <c r="E25" s="163"/>
      <c r="F25" s="68">
        <f t="shared" si="0"/>
        <v>261.10000000000002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261.10000000000002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Sievers Ralf</v>
      </c>
      <c r="C26" s="66" t="str">
        <f>'Wettkampf 1'!C26</f>
        <v>Börgerwald II</v>
      </c>
      <c r="D26" s="162">
        <v>0</v>
      </c>
      <c r="E26" s="163" t="s">
        <v>106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Börgerwald II</v>
      </c>
      <c r="D27" s="162"/>
      <c r="E27" s="163" t="s">
        <v>106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Tälker Josef</v>
      </c>
      <c r="C28" s="66" t="str">
        <f>'Wettkampf 1'!C28</f>
        <v>Spahnharrenstätte II</v>
      </c>
      <c r="D28" s="162">
        <v>276.10000000000002</v>
      </c>
      <c r="E28" s="163"/>
      <c r="F28" s="68">
        <f t="shared" si="0"/>
        <v>276.10000000000002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276.10000000000002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Schrandt Horst</v>
      </c>
      <c r="C29" s="66" t="str">
        <f>'Wettkampf 1'!C29</f>
        <v>Spahnharrenstätte II</v>
      </c>
      <c r="D29" s="162">
        <v>300.60000000000002</v>
      </c>
      <c r="E29" s="163"/>
      <c r="F29" s="68">
        <f t="shared" si="0"/>
        <v>300.60000000000002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300.60000000000002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Rump Andreas</v>
      </c>
      <c r="C30" s="66" t="str">
        <f>'Wettkampf 1'!C30</f>
        <v>Spahnharrenstätte II</v>
      </c>
      <c r="D30" s="162">
        <v>310.2</v>
      </c>
      <c r="E30" s="163"/>
      <c r="F30" s="68">
        <f t="shared" si="0"/>
        <v>310.2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310.2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Will Arno</v>
      </c>
      <c r="C31" s="66" t="str">
        <f>'Wettkampf 1'!C31</f>
        <v>Spahnharrenstätte II</v>
      </c>
      <c r="D31" s="162">
        <v>306.89999999999998</v>
      </c>
      <c r="E31" s="163"/>
      <c r="F31" s="68">
        <f t="shared" si="0"/>
        <v>306.89999999999998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306.89999999999998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Spahnharrenstätte II</v>
      </c>
      <c r="D32" s="162"/>
      <c r="E32" s="163" t="s">
        <v>106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Spahnharrenstätte II</v>
      </c>
      <c r="D33" s="162"/>
      <c r="E33" s="163" t="s">
        <v>106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Vogel Gerd</v>
      </c>
      <c r="C34" s="66" t="str">
        <f>'Wettkampf 1'!C34</f>
        <v>Breddenberg II</v>
      </c>
      <c r="D34" s="162">
        <v>312.2</v>
      </c>
      <c r="E34" s="163"/>
      <c r="F34" s="68">
        <f t="shared" si="0"/>
        <v>312.2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312.2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Engbers Willi</v>
      </c>
      <c r="C35" s="66" t="str">
        <f>'Wettkampf 1'!C35</f>
        <v>Breddenberg II</v>
      </c>
      <c r="D35" s="162">
        <v>308.10000000000002</v>
      </c>
      <c r="E35" s="163"/>
      <c r="F35" s="68">
        <f t="shared" si="0"/>
        <v>308.10000000000002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308.10000000000002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Engbers Heinz</v>
      </c>
      <c r="C36" s="66" t="str">
        <f>'Wettkampf 1'!C36</f>
        <v>Breddenberg II</v>
      </c>
      <c r="D36" s="162">
        <v>302.60000000000002</v>
      </c>
      <c r="E36" s="163"/>
      <c r="F36" s="68">
        <f t="shared" si="0"/>
        <v>302.60000000000002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302.60000000000002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Gebken Hans</v>
      </c>
      <c r="C37" s="66" t="str">
        <f>'Wettkampf 1'!C37</f>
        <v>Breddenberg II</v>
      </c>
      <c r="D37" s="162">
        <v>290.10000000000002</v>
      </c>
      <c r="E37" s="163"/>
      <c r="F37" s="68">
        <f t="shared" si="0"/>
        <v>290.10000000000002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290.10000000000002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Gebken Hans 3</v>
      </c>
      <c r="C38" s="66" t="str">
        <f>'Wettkampf 1'!C38</f>
        <v>Breddenberg II</v>
      </c>
      <c r="D38" s="162"/>
      <c r="E38" s="163" t="s">
        <v>106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Breddenberg II</v>
      </c>
      <c r="D39" s="162"/>
      <c r="E39" s="163" t="s">
        <v>106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62"/>
      <c r="E40" s="16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62"/>
      <c r="E41" s="16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62"/>
      <c r="E42" s="16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62"/>
      <c r="E43" s="16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62"/>
      <c r="E44" s="163" t="s">
        <v>106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62"/>
      <c r="E45" s="163" t="s">
        <v>106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930.7</v>
      </c>
      <c r="H46" s="69">
        <f>SUM(H10:H45)</f>
        <v>4</v>
      </c>
      <c r="I46" s="69">
        <f>LARGE(I10:I45,1)+LARGE(I10:I45,2)+LARGE(I10:I45,3)</f>
        <v>931.30000000000007</v>
      </c>
      <c r="J46" s="69">
        <f>SUM(J10:J45)</f>
        <v>3</v>
      </c>
      <c r="K46" s="69">
        <f>LARGE(K10:K45,1)+LARGE(K10:K45,2)+LARGE(K10:K45,3)</f>
        <v>869.4</v>
      </c>
      <c r="L46" s="69">
        <f>SUM(L10:L45)</f>
        <v>4</v>
      </c>
      <c r="M46" s="69">
        <f>LARGE(M10:M45,1)+LARGE(M10:M45,2)+LARGE(M10:M45,3)</f>
        <v>917.69999999999993</v>
      </c>
      <c r="N46" s="69">
        <f>SUM(N10:N45)</f>
        <v>4</v>
      </c>
      <c r="O46" s="69">
        <f>LARGE(O10:O45,1)+LARGE(O10:O45,2)+LARGE(O10:O45,3)</f>
        <v>922.9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35">
      <c r="C47" s="69" t="s">
        <v>62</v>
      </c>
    </row>
  </sheetData>
  <sheetProtection algorithmName="SHA-512" hashValue="zbrXCNGmwQKBydkdRv3FZ6AZHJ3NmWq8Kr9rz+dxMEl1oLETl+PxMX52knlSBWlF1MGtsjov/ZMuzaJSRq5h0Q==" saltValue="VQRrNjQFvVISq+HI7knAUA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topLeftCell="A25" workbookViewId="0">
      <selection activeCell="T23" sqref="T23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14.26953125" style="69" hidden="1" customWidth="1"/>
    <col min="8" max="8" width="2.26953125" style="69" hidden="1" customWidth="1"/>
    <col min="9" max="9" width="14.26953125" style="69" hidden="1" customWidth="1"/>
    <col min="10" max="10" width="2.26953125" style="69" hidden="1" customWidth="1"/>
    <col min="11" max="11" width="14.269531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14.26953125" style="69" hidden="1" customWidth="1"/>
    <col min="16" max="16" width="2.26953125" style="69" hidden="1" customWidth="1"/>
    <col min="17" max="17" width="14.269531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92" t="str">
        <f>Übersicht!M4</f>
        <v>Lorup</v>
      </c>
      <c r="X1" s="192"/>
    </row>
    <row r="2" spans="1:27" x14ac:dyDescent="0.35">
      <c r="A2" s="106">
        <v>1</v>
      </c>
      <c r="B2" s="64" t="str">
        <f>'Wettkampf 1'!B2</f>
        <v>Börgerwald I</v>
      </c>
      <c r="C2" s="72"/>
      <c r="D2" s="73">
        <f>G46</f>
        <v>915.9</v>
      </c>
      <c r="E2" s="110" t="str">
        <f>IF(H46&gt;4,"Es sind zu viele Schützen in Wertung!"," ")</f>
        <v xml:space="preserve"> </v>
      </c>
      <c r="V2" s="107" t="s">
        <v>31</v>
      </c>
      <c r="W2" s="193" t="str">
        <f>Übersicht!M3</f>
        <v>01.02.26</v>
      </c>
      <c r="X2" s="192"/>
    </row>
    <row r="3" spans="1:27" x14ac:dyDescent="0.35">
      <c r="A3" s="106">
        <v>2</v>
      </c>
      <c r="B3" s="64" t="str">
        <f>'Wettkampf 1'!B3</f>
        <v>Lorup I</v>
      </c>
      <c r="C3" s="72"/>
      <c r="D3" s="73">
        <f>I46</f>
        <v>925.1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Börgerwald II</v>
      </c>
      <c r="C4" s="72"/>
      <c r="D4" s="73">
        <f>K46</f>
        <v>861.6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Spahnharrenstätte II</v>
      </c>
      <c r="C5" s="72"/>
      <c r="D5" s="73">
        <f>M46</f>
        <v>923.09999999999991</v>
      </c>
      <c r="E5" s="110" t="str">
        <f>IF(N46&gt;4,"Es sind zu viele Schützen in Wertung!"," ")</f>
        <v xml:space="preserve"> </v>
      </c>
      <c r="U5" s="76"/>
      <c r="V5" s="107" t="s">
        <v>45</v>
      </c>
      <c r="W5" s="194" t="s">
        <v>136</v>
      </c>
      <c r="X5" s="195"/>
      <c r="Y5" s="76"/>
    </row>
    <row r="6" spans="1:27" x14ac:dyDescent="0.35">
      <c r="A6" s="106">
        <v>5</v>
      </c>
      <c r="B6" s="64" t="str">
        <f>'Wettkampf 1'!B6</f>
        <v>Breddenberg II</v>
      </c>
      <c r="C6" s="72"/>
      <c r="D6" s="73">
        <f>O46</f>
        <v>928.69999999999993</v>
      </c>
      <c r="E6" s="110" t="str">
        <f>IF(P46&gt;4,"Es sind zu viele Schützen in Wertung!"," ")</f>
        <v xml:space="preserve"> </v>
      </c>
      <c r="U6" s="76"/>
      <c r="V6" s="107" t="s">
        <v>44</v>
      </c>
      <c r="W6" s="191" t="s">
        <v>137</v>
      </c>
      <c r="X6" s="191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54</v>
      </c>
      <c r="W7" s="196" t="s">
        <v>138</v>
      </c>
      <c r="X7" s="197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5" t="s">
        <v>32</v>
      </c>
      <c r="V9" s="186"/>
      <c r="W9" s="186"/>
      <c r="X9" s="187"/>
    </row>
    <row r="10" spans="1:27" ht="13" customHeight="1" x14ac:dyDescent="0.35">
      <c r="A10" s="106">
        <v>1</v>
      </c>
      <c r="B10" s="66" t="str">
        <f>'Wettkampf 1'!B10</f>
        <v>Sievers Karl- Heinz</v>
      </c>
      <c r="C10" s="66" t="str">
        <f>'Wettkampf 1'!C10</f>
        <v>Börgerwald I</v>
      </c>
      <c r="D10" s="168">
        <v>304.5</v>
      </c>
      <c r="E10" s="169"/>
      <c r="F10" s="68">
        <f>IF(E10="x","0",D10)</f>
        <v>304.5</v>
      </c>
      <c r="G10" s="69">
        <f>IF(C10=$B$2,F10,0)</f>
        <v>304.5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Müller Gerd</v>
      </c>
      <c r="C11" s="66" t="str">
        <f>'Wettkampf 1'!C11</f>
        <v>Börgerwald I</v>
      </c>
      <c r="D11" s="168">
        <v>308.89999999999998</v>
      </c>
      <c r="E11" s="169"/>
      <c r="F11" s="68">
        <f t="shared" ref="F11:F45" si="0">IF(E11="x","0",D11)</f>
        <v>308.89999999999998</v>
      </c>
      <c r="G11" s="69">
        <f t="shared" ref="G11:G45" si="1">IF(C11=$B$2,F11,0)</f>
        <v>308.89999999999998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Jansen Rudolf</v>
      </c>
      <c r="C12" s="66" t="str">
        <f>'Wettkampf 1'!C12</f>
        <v>Börgerwald I</v>
      </c>
      <c r="D12" s="168">
        <v>297.89999999999998</v>
      </c>
      <c r="E12" s="169" t="s">
        <v>106</v>
      </c>
      <c r="F12" s="68" t="str">
        <f t="shared" si="0"/>
        <v>0</v>
      </c>
      <c r="G12" s="69" t="str">
        <f t="shared" si="1"/>
        <v>0</v>
      </c>
      <c r="H12" s="69">
        <f t="shared" si="2"/>
        <v>0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Antons Reinhard</v>
      </c>
      <c r="C13" s="66" t="str">
        <f>'Wettkampf 1'!C13</f>
        <v>Börgerwald I</v>
      </c>
      <c r="D13" s="168">
        <v>300</v>
      </c>
      <c r="E13" s="169"/>
      <c r="F13" s="68">
        <f t="shared" si="0"/>
        <v>300</v>
      </c>
      <c r="G13" s="69">
        <f t="shared" si="1"/>
        <v>300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Hanneken Ingo</v>
      </c>
      <c r="C14" s="66" t="str">
        <f>'Wettkampf 1'!C14</f>
        <v>Börgerwald I</v>
      </c>
      <c r="D14" s="168">
        <v>302.5</v>
      </c>
      <c r="E14" s="169"/>
      <c r="F14" s="68">
        <f t="shared" si="0"/>
        <v>302.5</v>
      </c>
      <c r="G14" s="69">
        <f t="shared" si="1"/>
        <v>302.5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Börgerwald I</v>
      </c>
      <c r="D15" s="168"/>
      <c r="E15" s="169" t="s">
        <v>106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Krull Heinz</v>
      </c>
      <c r="C16" s="66" t="str">
        <f>'Wettkampf 1'!C16</f>
        <v>Lorup I</v>
      </c>
      <c r="D16" s="168">
        <v>311.8</v>
      </c>
      <c r="E16" s="169"/>
      <c r="F16" s="68">
        <f t="shared" si="0"/>
        <v>311.8</v>
      </c>
      <c r="G16" s="69">
        <f t="shared" si="1"/>
        <v>0</v>
      </c>
      <c r="H16" s="69">
        <f t="shared" si="2"/>
        <v>0</v>
      </c>
      <c r="I16" s="69">
        <f t="shared" si="3"/>
        <v>311.8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Haneken Andreas</v>
      </c>
      <c r="C17" s="66" t="str">
        <f>'Wettkampf 1'!C17</f>
        <v>Lorup I</v>
      </c>
      <c r="D17" s="168">
        <v>311.2</v>
      </c>
      <c r="E17" s="169"/>
      <c r="F17" s="68">
        <f t="shared" si="0"/>
        <v>311.2</v>
      </c>
      <c r="G17" s="69">
        <f t="shared" si="1"/>
        <v>0</v>
      </c>
      <c r="H17" s="69">
        <f t="shared" si="2"/>
        <v>0</v>
      </c>
      <c r="I17" s="69">
        <f t="shared" si="3"/>
        <v>311.2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Klues Michael</v>
      </c>
      <c r="C18" s="66" t="str">
        <f>'Wettkampf 1'!C18</f>
        <v>Lorup I</v>
      </c>
      <c r="D18" s="168">
        <v>302.10000000000002</v>
      </c>
      <c r="E18" s="169"/>
      <c r="F18" s="68">
        <f t="shared" si="0"/>
        <v>302.10000000000002</v>
      </c>
      <c r="G18" s="69">
        <f t="shared" si="1"/>
        <v>0</v>
      </c>
      <c r="H18" s="69">
        <f t="shared" si="2"/>
        <v>0</v>
      </c>
      <c r="I18" s="69">
        <f t="shared" si="3"/>
        <v>302.10000000000002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Lorup I</v>
      </c>
      <c r="D19" s="168"/>
      <c r="E19" s="169" t="s">
        <v>106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168" t="s">
        <v>106</v>
      </c>
      <c r="E20" s="169" t="s">
        <v>106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168"/>
      <c r="E21" s="169" t="s">
        <v>106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Goldsweer Thomas</v>
      </c>
      <c r="C22" s="66" t="str">
        <f>'Wettkampf 1'!C22</f>
        <v>Börgerwald II</v>
      </c>
      <c r="D22" s="168">
        <v>304</v>
      </c>
      <c r="E22" s="169"/>
      <c r="F22" s="68">
        <f t="shared" si="0"/>
        <v>304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304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Papen Gerhard</v>
      </c>
      <c r="C23" s="66" t="str">
        <f>'Wettkampf 1'!C23</f>
        <v>Börgerwald II</v>
      </c>
      <c r="D23" s="168">
        <v>295.10000000000002</v>
      </c>
      <c r="E23" s="169"/>
      <c r="F23" s="68">
        <f t="shared" si="0"/>
        <v>295.10000000000002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295.10000000000002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Sebers Bernd</v>
      </c>
      <c r="C24" s="66" t="str">
        <f>'Wettkampf 1'!C24</f>
        <v>Börgerwald II</v>
      </c>
      <c r="D24" s="168"/>
      <c r="E24" s="169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Sabel Christel</v>
      </c>
      <c r="C25" s="66" t="str">
        <f>'Wettkampf 1'!C25</f>
        <v>Börgerwald II</v>
      </c>
      <c r="D25" s="168">
        <v>262.5</v>
      </c>
      <c r="E25" s="169"/>
      <c r="F25" s="68">
        <f t="shared" si="0"/>
        <v>262.5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262.5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Sievers Ralf</v>
      </c>
      <c r="C26" s="66" t="str">
        <f>'Wettkampf 1'!C26</f>
        <v>Börgerwald II</v>
      </c>
      <c r="D26" s="168"/>
      <c r="E26" s="169" t="s">
        <v>106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Börgerwald II</v>
      </c>
      <c r="D27" s="168"/>
      <c r="E27" s="169" t="s">
        <v>106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Tälker Josef</v>
      </c>
      <c r="C28" s="66" t="str">
        <f>'Wettkampf 1'!C28</f>
        <v>Spahnharrenstätte II</v>
      </c>
      <c r="D28" s="168">
        <v>268.10000000000002</v>
      </c>
      <c r="E28" s="169"/>
      <c r="F28" s="68">
        <f t="shared" si="0"/>
        <v>268.10000000000002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268.10000000000002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Schrandt Horst</v>
      </c>
      <c r="C29" s="66" t="str">
        <f>'Wettkampf 1'!C29</f>
        <v>Spahnharrenstätte II</v>
      </c>
      <c r="D29" s="168">
        <v>299.5</v>
      </c>
      <c r="E29" s="169"/>
      <c r="F29" s="68">
        <f t="shared" si="0"/>
        <v>299.5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299.5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Rump Andreas</v>
      </c>
      <c r="C30" s="66" t="str">
        <f>'Wettkampf 1'!C30</f>
        <v>Spahnharrenstätte II</v>
      </c>
      <c r="D30" s="168">
        <v>312.89999999999998</v>
      </c>
      <c r="E30" s="169"/>
      <c r="F30" s="68">
        <f t="shared" si="0"/>
        <v>312.89999999999998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312.89999999999998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Will Arno</v>
      </c>
      <c r="C31" s="66" t="str">
        <f>'Wettkampf 1'!C31</f>
        <v>Spahnharrenstätte II</v>
      </c>
      <c r="D31" s="168">
        <v>310.7</v>
      </c>
      <c r="E31" s="169"/>
      <c r="F31" s="68">
        <f t="shared" si="0"/>
        <v>310.7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310.7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Spahnharrenstätte II</v>
      </c>
      <c r="D32" s="168"/>
      <c r="E32" s="169" t="s">
        <v>106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Spahnharrenstätte II</v>
      </c>
      <c r="D33" s="168"/>
      <c r="E33" s="169" t="s">
        <v>106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Vogel Gerd</v>
      </c>
      <c r="C34" s="66" t="str">
        <f>'Wettkampf 1'!C34</f>
        <v>Breddenberg II</v>
      </c>
      <c r="D34" s="168">
        <v>313.7</v>
      </c>
      <c r="E34" s="169"/>
      <c r="F34" s="68">
        <f t="shared" si="0"/>
        <v>313.7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313.7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Engbers Willi</v>
      </c>
      <c r="C35" s="66" t="str">
        <f>'Wettkampf 1'!C35</f>
        <v>Breddenberg II</v>
      </c>
      <c r="D35" s="168">
        <v>311.10000000000002</v>
      </c>
      <c r="E35" s="169"/>
      <c r="F35" s="68">
        <f t="shared" si="0"/>
        <v>311.10000000000002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311.10000000000002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Engbers Heinz</v>
      </c>
      <c r="C36" s="66" t="str">
        <f>'Wettkampf 1'!C36</f>
        <v>Breddenberg II</v>
      </c>
      <c r="D36" s="168">
        <v>303.89999999999998</v>
      </c>
      <c r="E36" s="169"/>
      <c r="F36" s="68">
        <f t="shared" si="0"/>
        <v>303.89999999999998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303.89999999999998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Gebken Hans</v>
      </c>
      <c r="C37" s="66" t="str">
        <f>'Wettkampf 1'!C37</f>
        <v>Breddenberg II</v>
      </c>
      <c r="D37" s="168">
        <v>293.10000000000002</v>
      </c>
      <c r="E37" s="169"/>
      <c r="F37" s="68">
        <f t="shared" si="0"/>
        <v>293.10000000000002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293.10000000000002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Gebken Hans 3</v>
      </c>
      <c r="C38" s="66" t="str">
        <f>'Wettkampf 1'!C38</f>
        <v>Breddenberg II</v>
      </c>
      <c r="D38" s="168"/>
      <c r="E38" s="169" t="s">
        <v>106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Breddenberg II</v>
      </c>
      <c r="D39" s="168"/>
      <c r="E39" s="169" t="s">
        <v>106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68"/>
      <c r="E40" s="169" t="s">
        <v>106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68"/>
      <c r="E41" s="169" t="s">
        <v>106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68"/>
      <c r="E42" s="169" t="s">
        <v>106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68"/>
      <c r="E43" s="169" t="s">
        <v>106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68"/>
      <c r="E44" s="169" t="s">
        <v>106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68"/>
      <c r="E45" s="169" t="s">
        <v>106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915.9</v>
      </c>
      <c r="H46" s="69">
        <f>SUM(H10:H45)</f>
        <v>4</v>
      </c>
      <c r="I46" s="69">
        <f>LARGE(I10:I45,1)+LARGE(I10:I45,2)+LARGE(I10:I45,3)</f>
        <v>925.1</v>
      </c>
      <c r="J46" s="69">
        <f>SUM(J10:J45)</f>
        <v>3</v>
      </c>
      <c r="K46" s="69">
        <f>LARGE(K10:K45,1)+LARGE(K10:K45,2)+LARGE(K10:K45,3)</f>
        <v>861.6</v>
      </c>
      <c r="L46" s="69">
        <f>SUM(L10:L45)</f>
        <v>4</v>
      </c>
      <c r="M46" s="69">
        <f>LARGE(M10:M45,1)+LARGE(M10:M45,2)+LARGE(M10:M45,3)</f>
        <v>923.09999999999991</v>
      </c>
      <c r="N46" s="69">
        <f>SUM(N10:N45)</f>
        <v>4</v>
      </c>
      <c r="O46" s="69">
        <f>LARGE(O10:O45,1)+LARGE(O10:O45,2)+LARGE(O10:O45,3)</f>
        <v>928.69999999999993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0</v>
      </c>
    </row>
    <row r="47" spans="1:27" x14ac:dyDescent="0.35">
      <c r="C47" s="69" t="s">
        <v>62</v>
      </c>
    </row>
  </sheetData>
  <sheetProtection algorithmName="SHA-512" hashValue="4MGfji+JbxSqrerM/ThRo/bMuq0yBrOPIIdhkEt6AjH7nC9OCGeBrEXRd8hE1pO6YTF3RPzMJkZdC6LUw+EAjQ==" saltValue="fCmqYiF16NTscJiMysS6YQ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2026-02-08T16:49:51Z</cp:lastPrinted>
  <dcterms:created xsi:type="dcterms:W3CDTF">2010-11-23T11:44:38Z</dcterms:created>
  <dcterms:modified xsi:type="dcterms:W3CDTF">2026-02-08T16:50:06Z</dcterms:modified>
</cp:coreProperties>
</file>