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7. WK\"/>
    </mc:Choice>
  </mc:AlternateContent>
  <xr:revisionPtr revIDLastSave="0" documentId="13_ncr:1_{6E268C0B-5160-4457-9AB8-8789EB2796F1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7" l="1"/>
  <c r="A4" i="17"/>
  <c r="A5" i="17"/>
  <c r="A6" i="17"/>
  <c r="A7" i="17"/>
  <c r="A8" i="17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1" i="18"/>
  <c r="C6" i="18"/>
  <c r="C15" i="18"/>
  <c r="C16" i="18"/>
  <c r="C26" i="18"/>
  <c r="C17" i="18"/>
  <c r="C2" i="18"/>
  <c r="C20" i="18"/>
  <c r="C7" i="18"/>
  <c r="C5" i="18"/>
  <c r="C12" i="18"/>
  <c r="C28" i="18"/>
  <c r="C27" i="18"/>
  <c r="C24" i="18"/>
  <c r="C22" i="18"/>
  <c r="C11" i="18"/>
  <c r="C10" i="18"/>
  <c r="C3" i="18"/>
  <c r="C4" i="18"/>
  <c r="C9" i="18"/>
  <c r="C31" i="18"/>
  <c r="C25" i="18"/>
  <c r="C8" i="18"/>
  <c r="C14" i="18"/>
  <c r="C18" i="18"/>
  <c r="C13" i="18"/>
  <c r="C32" i="18"/>
  <c r="C33" i="18"/>
  <c r="C29" i="18"/>
  <c r="C2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30" i="18"/>
  <c r="C57" i="18"/>
  <c r="D78" i="1" s="1"/>
  <c r="C58" i="18"/>
  <c r="D79" i="1" s="1"/>
  <c r="C59" i="18"/>
  <c r="D80" i="1" s="1"/>
  <c r="C60" i="18"/>
  <c r="D81" i="1" s="1"/>
  <c r="C61" i="18"/>
  <c r="D82" i="1" s="1"/>
  <c r="C19" i="18"/>
  <c r="B52" i="18"/>
  <c r="B61" i="18"/>
  <c r="C82" i="1" s="1"/>
  <c r="B37" i="18"/>
  <c r="B3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AC57" i="2"/>
  <c r="T59" i="2"/>
  <c r="U59" i="2"/>
  <c r="S61" i="2"/>
  <c r="AA61" i="2"/>
  <c r="U62" i="2"/>
  <c r="W62" i="2"/>
  <c r="AC62" i="2"/>
  <c r="S63" i="2"/>
  <c r="AD63" i="2"/>
  <c r="AC65" i="2"/>
  <c r="Y73" i="2"/>
  <c r="AB74" i="2"/>
  <c r="AC74" i="2"/>
  <c r="Z75" i="2"/>
  <c r="AB75" i="2"/>
  <c r="L52" i="2"/>
  <c r="M52" i="2"/>
  <c r="N52" i="2"/>
  <c r="O52" i="2"/>
  <c r="P52" i="2"/>
  <c r="Q52" i="2"/>
  <c r="R52" i="2"/>
  <c r="P58" i="2"/>
  <c r="R58" i="2"/>
  <c r="Q59" i="2"/>
  <c r="O61" i="2"/>
  <c r="Q62" i="2"/>
  <c r="L63" i="2"/>
  <c r="P63" i="2"/>
  <c r="Q63" i="2"/>
  <c r="Q65" i="2"/>
  <c r="L75" i="2"/>
  <c r="P75" i="2"/>
  <c r="K52" i="2"/>
  <c r="K63" i="2"/>
  <c r="J52" i="2"/>
  <c r="J58" i="2"/>
  <c r="J62" i="2"/>
  <c r="I52" i="2"/>
  <c r="I59" i="2"/>
  <c r="I63" i="2"/>
  <c r="H52" i="2"/>
  <c r="H55" i="2"/>
  <c r="H75" i="2"/>
  <c r="G52" i="2"/>
  <c r="G62" i="2"/>
  <c r="G74" i="2"/>
  <c r="F52" i="2"/>
  <c r="S52" i="2" s="1"/>
  <c r="F53" i="2"/>
  <c r="F54" i="2"/>
  <c r="F55" i="2"/>
  <c r="U55" i="2" s="1"/>
  <c r="F56" i="2"/>
  <c r="F57" i="2"/>
  <c r="F58" i="2"/>
  <c r="F59" i="2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32"/>
  <c r="V47" i="32" s="1"/>
  <c r="W46" i="2"/>
  <c r="C45" i="29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G64" i="2" l="1"/>
  <c r="Q60" i="2"/>
  <c r="P56" i="2"/>
  <c r="Y72" i="2"/>
  <c r="X64" i="2"/>
  <c r="W60" i="2"/>
  <c r="G73" i="2"/>
  <c r="N73" i="2"/>
  <c r="X73" i="2"/>
  <c r="U72" i="2"/>
  <c r="AB65" i="2"/>
  <c r="W64" i="2"/>
  <c r="Y61" i="2"/>
  <c r="AB57" i="2"/>
  <c r="W56" i="2"/>
  <c r="B50" i="18"/>
  <c r="C71" i="1" s="1"/>
  <c r="AK35" i="25"/>
  <c r="V21" i="27"/>
  <c r="AL43" i="28"/>
  <c r="AM43" i="28" s="1"/>
  <c r="AK27" i="29"/>
  <c r="AM27" i="29" s="1"/>
  <c r="AK43" i="30"/>
  <c r="AM43" i="30" s="1"/>
  <c r="AK42" i="31"/>
  <c r="Y65" i="2"/>
  <c r="G72" i="2"/>
  <c r="G59" i="2"/>
  <c r="H62" i="2"/>
  <c r="I58" i="2"/>
  <c r="J61" i="2"/>
  <c r="K74" i="2"/>
  <c r="K61" i="2"/>
  <c r="O75" i="2"/>
  <c r="M73" i="2"/>
  <c r="L71" i="2"/>
  <c r="P64" i="2"/>
  <c r="O63" i="2"/>
  <c r="N62" i="2"/>
  <c r="M61" i="2"/>
  <c r="M59" i="2"/>
  <c r="R56" i="2"/>
  <c r="M56" i="2"/>
  <c r="W75" i="2"/>
  <c r="AA74" i="2"/>
  <c r="AD72" i="2"/>
  <c r="T72" i="2"/>
  <c r="AC64" i="2"/>
  <c r="U64" i="2"/>
  <c r="U63" i="2"/>
  <c r="AB62" i="2"/>
  <c r="AC61" i="2"/>
  <c r="X61" i="2"/>
  <c r="Y60" i="2"/>
  <c r="AD59" i="2"/>
  <c r="S59" i="2"/>
  <c r="AC56" i="2"/>
  <c r="U56" i="2"/>
  <c r="B47" i="18"/>
  <c r="C68" i="1" s="1"/>
  <c r="B60" i="18"/>
  <c r="C81" i="1" s="1"/>
  <c r="AL50" i="23"/>
  <c r="AK24" i="25"/>
  <c r="AL25" i="25"/>
  <c r="AL26" i="26"/>
  <c r="AL20" i="27"/>
  <c r="AL47" i="28"/>
  <c r="O51" i="30"/>
  <c r="H56" i="2"/>
  <c r="K64" i="2"/>
  <c r="P72" i="2"/>
  <c r="X56" i="2"/>
  <c r="AM35" i="25"/>
  <c r="H72" i="2"/>
  <c r="N72" i="2"/>
  <c r="O65" i="2"/>
  <c r="N61" i="2"/>
  <c r="N56" i="2"/>
  <c r="AC60" i="2"/>
  <c r="U60" i="2"/>
  <c r="AL46" i="23"/>
  <c r="AK50" i="25"/>
  <c r="N21" i="27"/>
  <c r="AM20" i="27"/>
  <c r="AL22" i="29"/>
  <c r="AL32" i="29"/>
  <c r="AK37" i="29"/>
  <c r="AL19" i="31"/>
  <c r="AM19" i="31" s="1"/>
  <c r="N25" i="29"/>
  <c r="AC45" i="29"/>
  <c r="AA68" i="2"/>
  <c r="G65" i="2"/>
  <c r="H60" i="2"/>
  <c r="I75" i="2"/>
  <c r="I57" i="2"/>
  <c r="J60" i="2"/>
  <c r="K65" i="2"/>
  <c r="K60" i="2"/>
  <c r="N75" i="2"/>
  <c r="Q72" i="2"/>
  <c r="R65" i="2"/>
  <c r="N64" i="2"/>
  <c r="M63" i="2"/>
  <c r="L62" i="2"/>
  <c r="R60" i="2"/>
  <c r="L59" i="2"/>
  <c r="Q56" i="2"/>
  <c r="P54" i="2"/>
  <c r="AC75" i="2"/>
  <c r="U75" i="2"/>
  <c r="Y74" i="2"/>
  <c r="AA72" i="2"/>
  <c r="S72" i="2"/>
  <c r="Y64" i="2"/>
  <c r="T64" i="2"/>
  <c r="T63" i="2"/>
  <c r="Z62" i="2"/>
  <c r="AB61" i="2"/>
  <c r="V61" i="2"/>
  <c r="X60" i="2"/>
  <c r="Y59" i="2"/>
  <c r="AC58" i="2"/>
  <c r="Y56" i="2"/>
  <c r="T56" i="2"/>
  <c r="B57" i="18"/>
  <c r="C78" i="1" s="1"/>
  <c r="H63" i="17"/>
  <c r="J50" i="18" s="1"/>
  <c r="I50" i="18" s="1"/>
  <c r="J71" i="1" s="1"/>
  <c r="U52" i="6"/>
  <c r="AM50" i="28"/>
  <c r="AL36" i="30"/>
  <c r="Y53" i="2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7" i="1" s="1"/>
  <c r="C62" i="6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J54" i="26" s="1"/>
  <c r="C58" i="26"/>
  <c r="C62" i="26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C66" i="1" s="1"/>
  <c r="B51" i="18"/>
  <c r="C72" i="1" s="1"/>
  <c r="C61" i="6"/>
  <c r="AL40" i="24"/>
  <c r="AK50" i="24"/>
  <c r="AM50" i="24" s="1"/>
  <c r="AL20" i="25"/>
  <c r="AK31" i="26"/>
  <c r="AM31" i="26" s="1"/>
  <c r="AL40" i="27"/>
  <c r="AM40" i="27" s="1"/>
  <c r="AL49" i="27"/>
  <c r="C74" i="29"/>
  <c r="C74" i="31"/>
  <c r="C56" i="32"/>
  <c r="P56" i="32" s="1"/>
  <c r="C73" i="32"/>
  <c r="I75" i="17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O57" i="28" s="1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C65" i="1" s="1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AM34" i="32" s="1"/>
  <c r="E75" i="17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62" i="1" s="1"/>
  <c r="C57" i="6"/>
  <c r="AL25" i="23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61" i="1" s="1"/>
  <c r="C56" i="6"/>
  <c r="AK16" i="24"/>
  <c r="AM16" i="24" s="1"/>
  <c r="AL17" i="25"/>
  <c r="AM17" i="25" s="1"/>
  <c r="AK47" i="26"/>
  <c r="C72" i="27"/>
  <c r="C71" i="28"/>
  <c r="C75" i="28"/>
  <c r="L75" i="28" s="1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16" i="18"/>
  <c r="C73" i="6"/>
  <c r="AK48" i="24"/>
  <c r="AK41" i="25"/>
  <c r="AM41" i="25" s="1"/>
  <c r="H60" i="26"/>
  <c r="AL16" i="26"/>
  <c r="AM16" i="26" s="1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M41" i="32" s="1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P84" i="1" s="1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C56" i="29"/>
  <c r="R56" i="29" s="1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C48" i="25"/>
  <c r="C49" i="25"/>
  <c r="C50" i="25"/>
  <c r="C47" i="26"/>
  <c r="C46" i="27"/>
  <c r="C47" i="27"/>
  <c r="Q47" i="27" s="1"/>
  <c r="C48" i="27"/>
  <c r="V48" i="27" s="1"/>
  <c r="C46" i="28"/>
  <c r="C50" i="28"/>
  <c r="I50" i="28" s="1"/>
  <c r="C47" i="29"/>
  <c r="K47" i="29" s="1"/>
  <c r="C48" i="29"/>
  <c r="C49" i="29"/>
  <c r="T16" i="30"/>
  <c r="C46" i="32"/>
  <c r="B36" i="18"/>
  <c r="B29" i="18"/>
  <c r="C47" i="23"/>
  <c r="V47" i="23" s="1"/>
  <c r="C48" i="23"/>
  <c r="G48" i="23" s="1"/>
  <c r="C49" i="23"/>
  <c r="C50" i="23"/>
  <c r="T16" i="24"/>
  <c r="C49" i="24"/>
  <c r="Y49" i="24" s="1"/>
  <c r="C50" i="24"/>
  <c r="J50" i="24" s="1"/>
  <c r="C47" i="25"/>
  <c r="C46" i="26"/>
  <c r="W46" i="26" s="1"/>
  <c r="C50" i="27"/>
  <c r="C48" i="28"/>
  <c r="J48" i="28" s="1"/>
  <c r="C49" i="28"/>
  <c r="C46" i="29"/>
  <c r="C47" i="30"/>
  <c r="O47" i="30" s="1"/>
  <c r="C48" i="30"/>
  <c r="C49" i="30"/>
  <c r="C50" i="30"/>
  <c r="C47" i="31"/>
  <c r="AD47" i="31" s="1"/>
  <c r="C48" i="31"/>
  <c r="K48" i="31" s="1"/>
  <c r="C49" i="31"/>
  <c r="C50" i="31"/>
  <c r="C50" i="32"/>
  <c r="B23" i="18"/>
  <c r="C46" i="23"/>
  <c r="C46" i="24"/>
  <c r="J46" i="24" s="1"/>
  <c r="C47" i="24"/>
  <c r="G47" i="24" s="1"/>
  <c r="C48" i="24"/>
  <c r="C46" i="25"/>
  <c r="C49" i="26"/>
  <c r="C50" i="26"/>
  <c r="W50" i="26" s="1"/>
  <c r="C49" i="27"/>
  <c r="AD49" i="27" s="1"/>
  <c r="C47" i="28"/>
  <c r="C46" i="30"/>
  <c r="C46" i="31"/>
  <c r="AC46" i="31" s="1"/>
  <c r="B34" i="18"/>
  <c r="S52" i="6"/>
  <c r="S71" i="6"/>
  <c r="C48" i="26"/>
  <c r="C50" i="29"/>
  <c r="C48" i="32"/>
  <c r="S48" i="32" s="1"/>
  <c r="U39" i="2"/>
  <c r="B8" i="18"/>
  <c r="B4" i="18"/>
  <c r="C39" i="25"/>
  <c r="X39" i="25" s="1"/>
  <c r="C37" i="28"/>
  <c r="C36" i="29"/>
  <c r="AC36" i="29" s="1"/>
  <c r="C37" i="29"/>
  <c r="AD37" i="29" s="1"/>
  <c r="C37" i="30"/>
  <c r="V37" i="30" s="1"/>
  <c r="C38" i="30"/>
  <c r="S38" i="30" s="1"/>
  <c r="C39" i="30"/>
  <c r="C40" i="30"/>
  <c r="B9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Y36" i="30" s="1"/>
  <c r="O21" i="31"/>
  <c r="C38" i="32"/>
  <c r="AD38" i="32" s="1"/>
  <c r="C39" i="32"/>
  <c r="N39" i="32" s="1"/>
  <c r="C40" i="32"/>
  <c r="AD36" i="2"/>
  <c r="B31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25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J36" i="27" s="1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18" i="18"/>
  <c r="C43" i="25"/>
  <c r="N43" i="25" s="1"/>
  <c r="C44" i="25"/>
  <c r="C45" i="25"/>
  <c r="P45" i="25" s="1"/>
  <c r="C41" i="26"/>
  <c r="C42" i="26"/>
  <c r="M42" i="26" s="1"/>
  <c r="C43" i="26"/>
  <c r="C41" i="27"/>
  <c r="C44" i="28"/>
  <c r="C45" i="28"/>
  <c r="O45" i="28" s="1"/>
  <c r="C43" i="32"/>
  <c r="K43" i="32" s="1"/>
  <c r="C44" i="32"/>
  <c r="C45" i="32"/>
  <c r="B13" i="18"/>
  <c r="C41" i="23"/>
  <c r="C42" i="23"/>
  <c r="C43" i="23"/>
  <c r="C44" i="23"/>
  <c r="W44" i="23" s="1"/>
  <c r="C45" i="23"/>
  <c r="C42" i="25"/>
  <c r="Z42" i="25" s="1"/>
  <c r="C41" i="28"/>
  <c r="C42" i="28"/>
  <c r="C43" i="28"/>
  <c r="C42" i="32"/>
  <c r="AD42" i="32" s="1"/>
  <c r="T44" i="2"/>
  <c r="Z44" i="2"/>
  <c r="B32" i="18"/>
  <c r="C41" i="25"/>
  <c r="S41" i="25" s="1"/>
  <c r="C44" i="26"/>
  <c r="O44" i="26" s="1"/>
  <c r="C45" i="26"/>
  <c r="Z45" i="26" s="1"/>
  <c r="C44" i="27"/>
  <c r="Z44" i="27" s="1"/>
  <c r="C45" i="27"/>
  <c r="C44" i="30"/>
  <c r="C45" i="30"/>
  <c r="Y45" i="30" s="1"/>
  <c r="C43" i="31"/>
  <c r="C44" i="31"/>
  <c r="W44" i="31" s="1"/>
  <c r="C45" i="31"/>
  <c r="C41" i="32"/>
  <c r="B33" i="18"/>
  <c r="B14" i="18"/>
  <c r="C41" i="24"/>
  <c r="S41" i="24" s="1"/>
  <c r="C42" i="24"/>
  <c r="Z42" i="24" s="1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3" i="18"/>
  <c r="B24" i="18"/>
  <c r="C31" i="23"/>
  <c r="AC31" i="23" s="1"/>
  <c r="C32" i="23"/>
  <c r="K32" i="23" s="1"/>
  <c r="C33" i="23"/>
  <c r="Q33" i="23" s="1"/>
  <c r="C34" i="23"/>
  <c r="N34" i="23" s="1"/>
  <c r="C35" i="23"/>
  <c r="J35" i="23" s="1"/>
  <c r="C33" i="24"/>
  <c r="C34" i="24"/>
  <c r="K34" i="24" s="1"/>
  <c r="C35" i="24"/>
  <c r="C31" i="25"/>
  <c r="C32" i="25"/>
  <c r="N32" i="25" s="1"/>
  <c r="C33" i="25"/>
  <c r="S33" i="25" s="1"/>
  <c r="C33" i="32"/>
  <c r="K33" i="32" s="1"/>
  <c r="B22" i="18"/>
  <c r="C31" i="24"/>
  <c r="T31" i="24" s="1"/>
  <c r="C32" i="24"/>
  <c r="Y32" i="24" s="1"/>
  <c r="C33" i="27"/>
  <c r="Z33" i="27" s="1"/>
  <c r="C34" i="27"/>
  <c r="Z34" i="27" s="1"/>
  <c r="C35" i="27"/>
  <c r="Y35" i="27" s="1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11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10" i="18"/>
  <c r="C34" i="25"/>
  <c r="C31" i="26"/>
  <c r="C31" i="27"/>
  <c r="C32" i="27"/>
  <c r="Q32" i="27" s="1"/>
  <c r="C31" i="29"/>
  <c r="C32" i="29"/>
  <c r="Y32" i="29" s="1"/>
  <c r="B27" i="18"/>
  <c r="B7" i="18"/>
  <c r="C27" i="23"/>
  <c r="V27" i="23" s="1"/>
  <c r="C28" i="23"/>
  <c r="C29" i="23"/>
  <c r="K38" i="24"/>
  <c r="C29" i="26"/>
  <c r="C30" i="26"/>
  <c r="P30" i="26" s="1"/>
  <c r="C26" i="27"/>
  <c r="C27" i="27"/>
  <c r="H27" i="27" s="1"/>
  <c r="C28" i="27"/>
  <c r="Y28" i="27" s="1"/>
  <c r="C28" i="29"/>
  <c r="C29" i="29"/>
  <c r="C30" i="29"/>
  <c r="C26" i="32"/>
  <c r="C27" i="32"/>
  <c r="C28" i="32"/>
  <c r="T28" i="32" s="1"/>
  <c r="B5" i="18"/>
  <c r="C26" i="23"/>
  <c r="U26" i="23" s="1"/>
  <c r="C28" i="26"/>
  <c r="C26" i="28"/>
  <c r="C26" i="29"/>
  <c r="K26" i="29" s="1"/>
  <c r="C27" i="29"/>
  <c r="B12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28" i="18"/>
  <c r="C26" i="25"/>
  <c r="C26" i="26"/>
  <c r="L35" i="26"/>
  <c r="C29" i="27"/>
  <c r="Q29" i="27" s="1"/>
  <c r="C27" i="28"/>
  <c r="AB27" i="28" s="1"/>
  <c r="C28" i="28"/>
  <c r="C29" i="28"/>
  <c r="C30" i="28"/>
  <c r="R30" i="28" s="1"/>
  <c r="C27" i="30"/>
  <c r="C28" i="30"/>
  <c r="J28" i="30" s="1"/>
  <c r="B26" i="18"/>
  <c r="C23" i="24"/>
  <c r="T23" i="24" s="1"/>
  <c r="C24" i="24"/>
  <c r="C25" i="24"/>
  <c r="V25" i="24" s="1"/>
  <c r="C24" i="26"/>
  <c r="C25" i="26"/>
  <c r="C24" i="27"/>
  <c r="X24" i="27" s="1"/>
  <c r="C25" i="27"/>
  <c r="R25" i="27" s="1"/>
  <c r="J16" i="28"/>
  <c r="I41" i="28"/>
  <c r="C22" i="29"/>
  <c r="C23" i="31"/>
  <c r="C24" i="31"/>
  <c r="P24" i="31" s="1"/>
  <c r="C25" i="31"/>
  <c r="AD25" i="31" s="1"/>
  <c r="B17" i="18"/>
  <c r="C24" i="23"/>
  <c r="O24" i="23" s="1"/>
  <c r="C25" i="23"/>
  <c r="X25" i="23" s="1"/>
  <c r="C22" i="24"/>
  <c r="C25" i="25"/>
  <c r="AC25" i="25" s="1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2" i="18"/>
  <c r="C23" i="23"/>
  <c r="J23" i="23" s="1"/>
  <c r="C22" i="25"/>
  <c r="K22" i="25" s="1"/>
  <c r="C23" i="25"/>
  <c r="C24" i="25"/>
  <c r="I40" i="27"/>
  <c r="C23" i="32"/>
  <c r="C24" i="32"/>
  <c r="L24" i="32" s="1"/>
  <c r="W23" i="2"/>
  <c r="B20" i="18"/>
  <c r="C22" i="23"/>
  <c r="C22" i="26"/>
  <c r="Y22" i="26" s="1"/>
  <c r="C22" i="28"/>
  <c r="C23" i="28"/>
  <c r="AB23" i="28" s="1"/>
  <c r="C24" i="28"/>
  <c r="AD24" i="28" s="1"/>
  <c r="C25" i="28"/>
  <c r="O25" i="28" s="1"/>
  <c r="C24" i="29"/>
  <c r="B21" i="18"/>
  <c r="C17" i="23"/>
  <c r="C20" i="25"/>
  <c r="AC20" i="25" s="1"/>
  <c r="C18" i="26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6" i="18"/>
  <c r="C18" i="25"/>
  <c r="C19" i="25"/>
  <c r="C17" i="27"/>
  <c r="G22" i="27"/>
  <c r="C17" i="29"/>
  <c r="C18" i="29"/>
  <c r="C19" i="29"/>
  <c r="C20" i="29"/>
  <c r="C17" i="30"/>
  <c r="C18" i="30"/>
  <c r="C17" i="32"/>
  <c r="C18" i="32"/>
  <c r="B19" i="18"/>
  <c r="B15" i="18"/>
  <c r="C19" i="23"/>
  <c r="AC19" i="23" s="1"/>
  <c r="C20" i="23"/>
  <c r="O20" i="23" s="1"/>
  <c r="G28" i="23"/>
  <c r="C19" i="24"/>
  <c r="K19" i="24" s="1"/>
  <c r="C20" i="24"/>
  <c r="G51" i="24"/>
  <c r="C17" i="25"/>
  <c r="C17" i="26"/>
  <c r="L17" i="26" s="1"/>
  <c r="C20" i="26"/>
  <c r="C18" i="23"/>
  <c r="G54" i="23"/>
  <c r="C19" i="26"/>
  <c r="AB19" i="26" s="1"/>
  <c r="C19" i="27"/>
  <c r="G19" i="27" s="1"/>
  <c r="C20" i="27"/>
  <c r="H20" i="27" s="1"/>
  <c r="C20" i="28"/>
  <c r="J20" i="28" s="1"/>
  <c r="C20" i="30"/>
  <c r="L20" i="30" s="1"/>
  <c r="C20" i="31"/>
  <c r="J16" i="30"/>
  <c r="V75" i="6"/>
  <c r="Z75" i="6"/>
  <c r="U75" i="6"/>
  <c r="Y75" i="6"/>
  <c r="T75" i="6"/>
  <c r="X75" i="6"/>
  <c r="AD75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63" i="6"/>
  <c r="S59" i="6"/>
  <c r="S55" i="6"/>
  <c r="W75" i="6"/>
  <c r="AC71" i="6"/>
  <c r="S64" i="6"/>
  <c r="S58" i="6"/>
  <c r="G17" i="28"/>
  <c r="H26" i="28"/>
  <c r="P32" i="28"/>
  <c r="W58" i="28"/>
  <c r="T31" i="29"/>
  <c r="N75" i="17"/>
  <c r="Q84" i="1" s="1"/>
  <c r="Z53" i="6"/>
  <c r="V53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Z20" i="24"/>
  <c r="N25" i="24"/>
  <c r="Y40" i="24"/>
  <c r="L19" i="25"/>
  <c r="W26" i="26"/>
  <c r="L31" i="26"/>
  <c r="J33" i="27"/>
  <c r="AC16" i="27"/>
  <c r="J17" i="27"/>
  <c r="I35" i="27"/>
  <c r="M41" i="27"/>
  <c r="V48" i="28"/>
  <c r="AD48" i="28"/>
  <c r="Z44" i="28"/>
  <c r="W60" i="28"/>
  <c r="I45" i="29"/>
  <c r="Z25" i="29"/>
  <c r="AA16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U43" i="31"/>
  <c r="V23" i="32"/>
  <c r="AD26" i="32"/>
  <c r="AC27" i="32"/>
  <c r="L36" i="32"/>
  <c r="N43" i="32"/>
  <c r="AC58" i="32"/>
  <c r="H68" i="17"/>
  <c r="K75" i="17"/>
  <c r="H27" i="24"/>
  <c r="X18" i="28"/>
  <c r="G21" i="28"/>
  <c r="W52" i="28"/>
  <c r="AC53" i="6"/>
  <c r="W53" i="6"/>
  <c r="S53" i="6"/>
  <c r="Y52" i="6"/>
  <c r="AC74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Y20" i="26"/>
  <c r="AC24" i="26"/>
  <c r="Z25" i="26"/>
  <c r="AD16" i="27"/>
  <c r="W24" i="28"/>
  <c r="X26" i="28"/>
  <c r="O31" i="28"/>
  <c r="G58" i="28"/>
  <c r="H44" i="29"/>
  <c r="T27" i="29"/>
  <c r="N37" i="29"/>
  <c r="G51" i="29"/>
  <c r="L31" i="30"/>
  <c r="V33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S51" i="32"/>
  <c r="V57" i="32"/>
  <c r="J75" i="17"/>
  <c r="L75" i="17"/>
  <c r="O84" i="1" s="1"/>
  <c r="AD53" i="6"/>
  <c r="X53" i="6"/>
  <c r="Z52" i="6"/>
  <c r="AD65" i="6"/>
  <c r="Z64" i="6"/>
  <c r="AD61" i="6"/>
  <c r="X61" i="6"/>
  <c r="Z60" i="6"/>
  <c r="AD57" i="6"/>
  <c r="X57" i="6"/>
  <c r="H20" i="24"/>
  <c r="H61" i="24"/>
  <c r="G20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W26" i="30"/>
  <c r="AB39" i="30"/>
  <c r="L43" i="30"/>
  <c r="P18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U45" i="32"/>
  <c r="AD48" i="32"/>
  <c r="W52" i="32"/>
  <c r="AM40" i="31"/>
  <c r="P27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AM39" i="31"/>
  <c r="M43" i="31"/>
  <c r="U50" i="31"/>
  <c r="H16" i="31"/>
  <c r="V16" i="31"/>
  <c r="G17" i="31"/>
  <c r="J18" i="31"/>
  <c r="V18" i="31"/>
  <c r="AD21" i="31"/>
  <c r="W21" i="31"/>
  <c r="AC23" i="31"/>
  <c r="AC31" i="31"/>
  <c r="G41" i="31"/>
  <c r="N16" i="31"/>
  <c r="AD16" i="31"/>
  <c r="Y50" i="31"/>
  <c r="O37" i="31"/>
  <c r="J16" i="31"/>
  <c r="Z16" i="31"/>
  <c r="O17" i="31"/>
  <c r="N18" i="31"/>
  <c r="AK18" i="31"/>
  <c r="AM18" i="31" s="1"/>
  <c r="AM20" i="31"/>
  <c r="AC28" i="31"/>
  <c r="AK28" i="31"/>
  <c r="AM28" i="31" s="1"/>
  <c r="AL31" i="31"/>
  <c r="AM31" i="31" s="1"/>
  <c r="AK34" i="31"/>
  <c r="AM34" i="31" s="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AC26" i="30"/>
  <c r="V29" i="30"/>
  <c r="O26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71" i="1" s="1"/>
  <c r="N16" i="29"/>
  <c r="R18" i="29"/>
  <c r="AK21" i="29"/>
  <c r="AM21" i="29" s="1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M22" i="29"/>
  <c r="V25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N48" i="28"/>
  <c r="N16" i="28"/>
  <c r="AK18" i="28"/>
  <c r="AM18" i="28" s="1"/>
  <c r="N20" i="28"/>
  <c r="O21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W39" i="28"/>
  <c r="Q41" i="28"/>
  <c r="AL41" i="28"/>
  <c r="AM41" i="28" s="1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M51" i="28"/>
  <c r="W16" i="28"/>
  <c r="O17" i="28"/>
  <c r="H18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38" i="27"/>
  <c r="H19" i="27"/>
  <c r="W26" i="27"/>
  <c r="W58" i="27"/>
  <c r="P36" i="27"/>
  <c r="Z25" i="27"/>
  <c r="R16" i="27"/>
  <c r="Q17" i="27"/>
  <c r="W22" i="27"/>
  <c r="AK30" i="27"/>
  <c r="AM30" i="27" s="1"/>
  <c r="L47" i="18"/>
  <c r="V16" i="27"/>
  <c r="AK16" i="27"/>
  <c r="R17" i="27"/>
  <c r="AL17" i="27"/>
  <c r="AM17" i="27" s="1"/>
  <c r="AD19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AK46" i="27"/>
  <c r="AM46" i="27" s="1"/>
  <c r="AL51" i="27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E15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F50" i="18"/>
  <c r="N16" i="24"/>
  <c r="Z16" i="24"/>
  <c r="AL17" i="24"/>
  <c r="AM17" i="24" s="1"/>
  <c r="H18" i="24"/>
  <c r="AK18" i="24"/>
  <c r="AM18" i="24" s="1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AK44" i="24"/>
  <c r="AM44" i="24" s="1"/>
  <c r="AK46" i="24"/>
  <c r="AM46" i="24" s="1"/>
  <c r="L16" i="24"/>
  <c r="V16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AL49" i="26"/>
  <c r="AK49" i="26"/>
  <c r="I22" i="26"/>
  <c r="Z17" i="26"/>
  <c r="Q22" i="26"/>
  <c r="X23" i="26"/>
  <c r="J25" i="26"/>
  <c r="AK32" i="26"/>
  <c r="AL32" i="26"/>
  <c r="AL35" i="26"/>
  <c r="AK35" i="26"/>
  <c r="Z41" i="26"/>
  <c r="AM3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AM28" i="26"/>
  <c r="AM51" i="26"/>
  <c r="Q69" i="2"/>
  <c r="Y68" i="2"/>
  <c r="AA16" i="30"/>
  <c r="O30" i="18"/>
  <c r="AB16" i="32"/>
  <c r="C69" i="6"/>
  <c r="T69" i="6" s="1"/>
  <c r="E30" i="18"/>
  <c r="N52" i="18"/>
  <c r="AD69" i="2"/>
  <c r="AB16" i="30"/>
  <c r="N35" i="18"/>
  <c r="G58" i="18"/>
  <c r="H79" i="1" s="1"/>
  <c r="G52" i="18"/>
  <c r="H73" i="1" s="1"/>
  <c r="G45" i="18"/>
  <c r="G37" i="18"/>
  <c r="G13" i="18"/>
  <c r="G3" i="18"/>
  <c r="O68" i="2"/>
  <c r="U69" i="2"/>
  <c r="C60" i="1"/>
  <c r="G30" i="18"/>
  <c r="F52" i="18"/>
  <c r="H41" i="18"/>
  <c r="H23" i="18"/>
  <c r="H25" i="18"/>
  <c r="H24" i="18"/>
  <c r="H17" i="18"/>
  <c r="O48" i="18"/>
  <c r="N14" i="18"/>
  <c r="G5" i="18"/>
  <c r="G55" i="18"/>
  <c r="H76" i="1" s="1"/>
  <c r="G49" i="18"/>
  <c r="G41" i="18"/>
  <c r="G23" i="18"/>
  <c r="G25" i="18"/>
  <c r="G24" i="18"/>
  <c r="G17" i="18"/>
  <c r="N11" i="18"/>
  <c r="J68" i="2"/>
  <c r="B56" i="18"/>
  <c r="AA26" i="28"/>
  <c r="N57" i="18"/>
  <c r="N78" i="1" s="1"/>
  <c r="AA20" i="30"/>
  <c r="AB31" i="30"/>
  <c r="AB43" i="30"/>
  <c r="G54" i="18"/>
  <c r="G46" i="18"/>
  <c r="H37" i="18"/>
  <c r="H13" i="18"/>
  <c r="H3" i="18"/>
  <c r="H5" i="18"/>
  <c r="G21" i="18"/>
  <c r="N43" i="18"/>
  <c r="N20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C59" i="1"/>
  <c r="D73" i="1"/>
  <c r="D69" i="1"/>
  <c r="D65" i="1"/>
  <c r="D61" i="1"/>
  <c r="AB53" i="6"/>
  <c r="AB52" i="6"/>
  <c r="L21" i="18"/>
  <c r="L12" i="18"/>
  <c r="L4" i="18"/>
  <c r="L32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5" i="6"/>
  <c r="M45" i="18"/>
  <c r="M59" i="18"/>
  <c r="M80" i="1" s="1"/>
  <c r="M61" i="18"/>
  <c r="M82" i="1" s="1"/>
  <c r="M11" i="18"/>
  <c r="AA70" i="2"/>
  <c r="G70" i="2"/>
  <c r="R70" i="2"/>
  <c r="M70" i="2"/>
  <c r="L69" i="2"/>
  <c r="P66" i="2"/>
  <c r="Z70" i="2"/>
  <c r="U70" i="2"/>
  <c r="AB66" i="2"/>
  <c r="W66" i="2"/>
  <c r="B30" i="18"/>
  <c r="D76" i="1"/>
  <c r="D72" i="1"/>
  <c r="D68" i="1"/>
  <c r="D64" i="1"/>
  <c r="D60" i="1"/>
  <c r="AA53" i="6"/>
  <c r="AA52" i="6"/>
  <c r="C66" i="23"/>
  <c r="F57" i="18"/>
  <c r="G78" i="1" s="1"/>
  <c r="F56" i="18"/>
  <c r="F16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A43" i="32"/>
  <c r="C70" i="32"/>
  <c r="T70" i="32" s="1"/>
  <c r="L52" i="18"/>
  <c r="M43" i="18"/>
  <c r="M14" i="18"/>
  <c r="M20" i="18"/>
  <c r="AB16" i="26"/>
  <c r="AB31" i="26"/>
  <c r="AB43" i="26"/>
  <c r="AB20" i="29"/>
  <c r="G19" i="18"/>
  <c r="G56" i="18"/>
  <c r="H77" i="1" s="1"/>
  <c r="G51" i="18"/>
  <c r="H72" i="1" s="1"/>
  <c r="H47" i="18"/>
  <c r="H43" i="18"/>
  <c r="H39" i="18"/>
  <c r="H35" i="18"/>
  <c r="H33" i="18"/>
  <c r="H14" i="18"/>
  <c r="H9" i="18"/>
  <c r="H11" i="18"/>
  <c r="H28" i="18"/>
  <c r="H20" i="18"/>
  <c r="O50" i="18"/>
  <c r="O40" i="18"/>
  <c r="O29" i="18"/>
  <c r="O31" i="18"/>
  <c r="O27" i="18"/>
  <c r="AB75" i="32"/>
  <c r="G60" i="18"/>
  <c r="H81" i="1" s="1"/>
  <c r="G53" i="18"/>
  <c r="H74" i="1" s="1"/>
  <c r="G50" i="18"/>
  <c r="H71" i="1" s="1"/>
  <c r="G43" i="18"/>
  <c r="G39" i="18"/>
  <c r="G35" i="18"/>
  <c r="G33" i="18"/>
  <c r="G14" i="18"/>
  <c r="G9" i="18"/>
  <c r="G11" i="18"/>
  <c r="G28" i="18"/>
  <c r="E16" i="18"/>
  <c r="R75" i="1"/>
  <c r="C69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1" i="18"/>
  <c r="B55" i="18"/>
  <c r="AA34" i="24"/>
  <c r="AA44" i="24"/>
  <c r="P30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6" i="18"/>
  <c r="P16" i="18"/>
  <c r="P19" i="18"/>
  <c r="P21" i="18"/>
  <c r="P17" i="18"/>
  <c r="P20" i="18"/>
  <c r="P5" i="18"/>
  <c r="P28" i="18"/>
  <c r="P24" i="18"/>
  <c r="P11" i="18"/>
  <c r="P3" i="18"/>
  <c r="P9" i="18"/>
  <c r="P25" i="18"/>
  <c r="P14" i="18"/>
  <c r="P13" i="18"/>
  <c r="P33" i="18"/>
  <c r="P23" i="18"/>
  <c r="P35" i="18"/>
  <c r="P37" i="18"/>
  <c r="P39" i="18"/>
  <c r="P41" i="18"/>
  <c r="P43" i="18"/>
  <c r="P50" i="18"/>
  <c r="P51" i="18"/>
  <c r="P2" i="18"/>
  <c r="P12" i="18"/>
  <c r="P22" i="18"/>
  <c r="P4" i="18"/>
  <c r="P8" i="18"/>
  <c r="P32" i="18"/>
  <c r="P34" i="18"/>
  <c r="P38" i="18"/>
  <c r="P42" i="18"/>
  <c r="P44" i="18"/>
  <c r="P45" i="18"/>
  <c r="P52" i="18"/>
  <c r="P72" i="1" s="1"/>
  <c r="P53" i="18"/>
  <c r="P47" i="18"/>
  <c r="P54" i="18"/>
  <c r="P15" i="18"/>
  <c r="P7" i="18"/>
  <c r="P10" i="18"/>
  <c r="P18" i="18"/>
  <c r="P36" i="18"/>
  <c r="P49" i="18"/>
  <c r="P56" i="18"/>
  <c r="P46" i="18"/>
  <c r="P55" i="18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S68" i="2"/>
  <c r="AB68" i="2"/>
  <c r="X68" i="2"/>
  <c r="T67" i="2"/>
  <c r="H68" i="2"/>
  <c r="I67" i="2"/>
  <c r="R68" i="2"/>
  <c r="AD68" i="2"/>
  <c r="Y67" i="2"/>
  <c r="AA41" i="24"/>
  <c r="F15" i="18"/>
  <c r="F6" i="18"/>
  <c r="F17" i="18"/>
  <c r="F2" i="18"/>
  <c r="F20" i="18"/>
  <c r="F7" i="18"/>
  <c r="F5" i="18"/>
  <c r="F12" i="18"/>
  <c r="F28" i="18"/>
  <c r="F27" i="18"/>
  <c r="F24" i="18"/>
  <c r="F22" i="18"/>
  <c r="F11" i="18"/>
  <c r="F10" i="18"/>
  <c r="F3" i="18"/>
  <c r="F4" i="18"/>
  <c r="F9" i="18"/>
  <c r="F31" i="18"/>
  <c r="F25" i="18"/>
  <c r="F8" i="18"/>
  <c r="F14" i="18"/>
  <c r="F18" i="18"/>
  <c r="F13" i="18"/>
  <c r="F32" i="18"/>
  <c r="F33" i="18"/>
  <c r="F29" i="18"/>
  <c r="F23" i="18"/>
  <c r="F34" i="18"/>
  <c r="F35" i="18"/>
  <c r="F36" i="18"/>
  <c r="F37" i="18"/>
  <c r="F38" i="18"/>
  <c r="F39" i="18"/>
  <c r="F40" i="18"/>
  <c r="F41" i="18"/>
  <c r="F42" i="18"/>
  <c r="F43" i="18"/>
  <c r="F44" i="18"/>
  <c r="F26" i="18"/>
  <c r="F47" i="18"/>
  <c r="AB44" i="24"/>
  <c r="F46" i="18"/>
  <c r="F30" i="18"/>
  <c r="F58" i="18"/>
  <c r="G79" i="1" s="1"/>
  <c r="F60" i="18"/>
  <c r="G81" i="1" s="1"/>
  <c r="AA30" i="24"/>
  <c r="AB23" i="24"/>
  <c r="F21" i="18"/>
  <c r="F45" i="18"/>
  <c r="AA19" i="24"/>
  <c r="F55" i="18"/>
  <c r="F53" i="18"/>
  <c r="F51" i="18"/>
  <c r="G72" i="1" s="1"/>
  <c r="F49" i="18"/>
  <c r="G70" i="1" s="1"/>
  <c r="P40" i="18"/>
  <c r="P26" i="18"/>
  <c r="G67" i="2"/>
  <c r="K67" i="2"/>
  <c r="AC67" i="2"/>
  <c r="U67" i="2"/>
  <c r="AD69" i="6"/>
  <c r="I68" i="2"/>
  <c r="J67" i="2"/>
  <c r="N68" i="2"/>
  <c r="AB67" i="2"/>
  <c r="C69" i="32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T69" i="23" s="1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M69" i="27" s="1"/>
  <c r="C67" i="28"/>
  <c r="AC67" i="28" s="1"/>
  <c r="C68" i="28"/>
  <c r="L68" i="28" s="1"/>
  <c r="C69" i="28"/>
  <c r="Q69" i="28" s="1"/>
  <c r="C67" i="29"/>
  <c r="O67" i="29" s="1"/>
  <c r="C68" i="29"/>
  <c r="X68" i="29" s="1"/>
  <c r="C69" i="29"/>
  <c r="AA69" i="29" s="1"/>
  <c r="Q21" i="18"/>
  <c r="Q15" i="18"/>
  <c r="Q6" i="18"/>
  <c r="Q26" i="18"/>
  <c r="Q2" i="18"/>
  <c r="Q7" i="18"/>
  <c r="Q12" i="18"/>
  <c r="Q27" i="18"/>
  <c r="Q22" i="18"/>
  <c r="Q10" i="18"/>
  <c r="Q4" i="18"/>
  <c r="Q31" i="18"/>
  <c r="Q8" i="18"/>
  <c r="Q18" i="18"/>
  <c r="Q32" i="18"/>
  <c r="Q29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16" i="18"/>
  <c r="Q20" i="18"/>
  <c r="Q28" i="18"/>
  <c r="Q11" i="18"/>
  <c r="Q9" i="18"/>
  <c r="Q14" i="18"/>
  <c r="Q33" i="18"/>
  <c r="Q35" i="18"/>
  <c r="Q39" i="18"/>
  <c r="Q49" i="18"/>
  <c r="Q61" i="18"/>
  <c r="Q82" i="1" s="1"/>
  <c r="Q43" i="18"/>
  <c r="Q63" i="1" s="1"/>
  <c r="Q51" i="18"/>
  <c r="Q57" i="18"/>
  <c r="Q78" i="1" s="1"/>
  <c r="Q19" i="18"/>
  <c r="Q17" i="18"/>
  <c r="Q24" i="18"/>
  <c r="Q25" i="18"/>
  <c r="Q23" i="18"/>
  <c r="Q41" i="18"/>
  <c r="Q45" i="18"/>
  <c r="Q65" i="1" s="1"/>
  <c r="AB71" i="32"/>
  <c r="AA51" i="32"/>
  <c r="AB34" i="32"/>
  <c r="AA16" i="32"/>
  <c r="Q47" i="18"/>
  <c r="AB29" i="32"/>
  <c r="AB24" i="32"/>
  <c r="AB21" i="32"/>
  <c r="Q5" i="18"/>
  <c r="Q3" i="18"/>
  <c r="Q13" i="18"/>
  <c r="Q37" i="18"/>
  <c r="Q53" i="18"/>
  <c r="AB17" i="32"/>
  <c r="AB28" i="32"/>
  <c r="AB32" i="32"/>
  <c r="F19" i="18"/>
  <c r="F59" i="18"/>
  <c r="G80" i="1" s="1"/>
  <c r="F48" i="18"/>
  <c r="P48" i="18"/>
  <c r="P29" i="18"/>
  <c r="AB16" i="23"/>
  <c r="AB17" i="24"/>
  <c r="AB21" i="24"/>
  <c r="AA23" i="24"/>
  <c r="AA52" i="24"/>
  <c r="G16" i="18"/>
  <c r="G15" i="18"/>
  <c r="H21" i="18"/>
  <c r="H6" i="18"/>
  <c r="H15" i="18"/>
  <c r="H16" i="18"/>
  <c r="H26" i="18"/>
  <c r="AA27" i="26"/>
  <c r="AB27" i="26"/>
  <c r="AB35" i="26"/>
  <c r="AB46" i="27"/>
  <c r="L6" i="18"/>
  <c r="L16" i="18"/>
  <c r="L19" i="18"/>
  <c r="L15" i="18"/>
  <c r="L17" i="18"/>
  <c r="L20" i="18"/>
  <c r="L5" i="18"/>
  <c r="L28" i="18"/>
  <c r="L24" i="18"/>
  <c r="L11" i="18"/>
  <c r="L3" i="18"/>
  <c r="L9" i="18"/>
  <c r="L25" i="18"/>
  <c r="L14" i="18"/>
  <c r="L13" i="18"/>
  <c r="L33" i="18"/>
  <c r="L23" i="18"/>
  <c r="L35" i="18"/>
  <c r="L37" i="18"/>
  <c r="L39" i="18"/>
  <c r="L41" i="18"/>
  <c r="L62" i="1" s="1"/>
  <c r="L43" i="18"/>
  <c r="L48" i="18"/>
  <c r="L49" i="18"/>
  <c r="L56" i="18"/>
  <c r="L26" i="18"/>
  <c r="L7" i="18"/>
  <c r="L27" i="18"/>
  <c r="L10" i="18"/>
  <c r="L31" i="18"/>
  <c r="L18" i="18"/>
  <c r="L29" i="18"/>
  <c r="L36" i="18"/>
  <c r="L40" i="18"/>
  <c r="L50" i="18"/>
  <c r="L51" i="18"/>
  <c r="L72" i="1" s="1"/>
  <c r="AA49" i="28"/>
  <c r="M21" i="18"/>
  <c r="M15" i="18"/>
  <c r="M16" i="18"/>
  <c r="M26" i="18"/>
  <c r="M2" i="18"/>
  <c r="M7" i="18"/>
  <c r="M12" i="18"/>
  <c r="M27" i="18"/>
  <c r="M22" i="18"/>
  <c r="M10" i="18"/>
  <c r="M4" i="18"/>
  <c r="M31" i="18"/>
  <c r="M8" i="18"/>
  <c r="M18" i="18"/>
  <c r="M32" i="18"/>
  <c r="M29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6" i="18"/>
  <c r="M17" i="18"/>
  <c r="M5" i="18"/>
  <c r="M24" i="18"/>
  <c r="M3" i="18"/>
  <c r="M25" i="18"/>
  <c r="M13" i="18"/>
  <c r="M23" i="18"/>
  <c r="M37" i="18"/>
  <c r="M41" i="18"/>
  <c r="M47" i="18"/>
  <c r="M55" i="18"/>
  <c r="M57" i="18"/>
  <c r="M78" i="1" s="1"/>
  <c r="M19" i="18"/>
  <c r="M49" i="18"/>
  <c r="AA18" i="28"/>
  <c r="AA18" i="29"/>
  <c r="N21" i="18"/>
  <c r="N15" i="18"/>
  <c r="N16" i="18"/>
  <c r="N26" i="18"/>
  <c r="N2" i="18"/>
  <c r="N7" i="18"/>
  <c r="N12" i="18"/>
  <c r="N27" i="18"/>
  <c r="N22" i="18"/>
  <c r="N10" i="18"/>
  <c r="N4" i="18"/>
  <c r="N31" i="18"/>
  <c r="N8" i="18"/>
  <c r="N18" i="18"/>
  <c r="N32" i="18"/>
  <c r="N29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6" i="18"/>
  <c r="N17" i="18"/>
  <c r="N5" i="18"/>
  <c r="N24" i="18"/>
  <c r="N3" i="18"/>
  <c r="N25" i="18"/>
  <c r="N13" i="18"/>
  <c r="N2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19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29" i="18"/>
  <c r="H32" i="18"/>
  <c r="H18" i="18"/>
  <c r="H8" i="18"/>
  <c r="H31" i="18"/>
  <c r="H4" i="18"/>
  <c r="H10" i="18"/>
  <c r="H22" i="18"/>
  <c r="H27" i="18"/>
  <c r="H12" i="18"/>
  <c r="H7" i="18"/>
  <c r="H2" i="18"/>
  <c r="G26" i="18"/>
  <c r="N19" i="18"/>
  <c r="L55" i="18"/>
  <c r="M53" i="18"/>
  <c r="N51" i="18"/>
  <c r="N72" i="1" s="1"/>
  <c r="L46" i="18"/>
  <c r="L67" i="1" s="1"/>
  <c r="N44" i="18"/>
  <c r="L42" i="18"/>
  <c r="N39" i="18"/>
  <c r="L34" i="18"/>
  <c r="N33" i="18"/>
  <c r="L8" i="18"/>
  <c r="N9" i="18"/>
  <c r="L22" i="18"/>
  <c r="N28" i="18"/>
  <c r="L2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6" i="18"/>
  <c r="E17" i="18"/>
  <c r="E2" i="18"/>
  <c r="E20" i="18"/>
  <c r="E7" i="18"/>
  <c r="E5" i="18"/>
  <c r="E12" i="18"/>
  <c r="E28" i="18"/>
  <c r="E27" i="18"/>
  <c r="E24" i="18"/>
  <c r="E22" i="18"/>
  <c r="E11" i="18"/>
  <c r="E10" i="18"/>
  <c r="E3" i="18"/>
  <c r="E4" i="18"/>
  <c r="E9" i="18"/>
  <c r="E31" i="18"/>
  <c r="E25" i="18"/>
  <c r="E8" i="18"/>
  <c r="E14" i="18"/>
  <c r="E18" i="18"/>
  <c r="E13" i="18"/>
  <c r="E32" i="18"/>
  <c r="E33" i="18"/>
  <c r="E29" i="18"/>
  <c r="E2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21" i="18"/>
  <c r="E26" i="18"/>
  <c r="AA16" i="24"/>
  <c r="AA20" i="24"/>
  <c r="C66" i="24"/>
  <c r="J66" i="24" s="1"/>
  <c r="C70" i="24"/>
  <c r="V70" i="24" s="1"/>
  <c r="AB19" i="25"/>
  <c r="AB23" i="25"/>
  <c r="AB17" i="26"/>
  <c r="AA43" i="26"/>
  <c r="H30" i="18"/>
  <c r="L30" i="18"/>
  <c r="AB19" i="28"/>
  <c r="M30" i="18"/>
  <c r="AB16" i="29"/>
  <c r="AA19" i="29"/>
  <c r="AA26" i="29"/>
  <c r="AA34" i="29"/>
  <c r="O6" i="18"/>
  <c r="O16" i="18"/>
  <c r="O21" i="18"/>
  <c r="O17" i="18"/>
  <c r="O20" i="18"/>
  <c r="O5" i="18"/>
  <c r="O28" i="18"/>
  <c r="O24" i="18"/>
  <c r="O11" i="18"/>
  <c r="O3" i="18"/>
  <c r="O9" i="18"/>
  <c r="O25" i="18"/>
  <c r="O14" i="18"/>
  <c r="O13" i="18"/>
  <c r="O33" i="18"/>
  <c r="O23" i="18"/>
  <c r="O35" i="18"/>
  <c r="O37" i="18"/>
  <c r="O39" i="18"/>
  <c r="O41" i="18"/>
  <c r="O43" i="18"/>
  <c r="O45" i="18"/>
  <c r="O47" i="18"/>
  <c r="O49" i="18"/>
  <c r="O51" i="18"/>
  <c r="O53" i="18"/>
  <c r="O55" i="18"/>
  <c r="O2" i="18"/>
  <c r="O12" i="18"/>
  <c r="O22" i="18"/>
  <c r="O4" i="18"/>
  <c r="O8" i="18"/>
  <c r="O32" i="18"/>
  <c r="O34" i="18"/>
  <c r="O38" i="18"/>
  <c r="O42" i="18"/>
  <c r="O62" i="1" s="1"/>
  <c r="O44" i="18"/>
  <c r="O64" i="1" s="1"/>
  <c r="O52" i="18"/>
  <c r="O46" i="18"/>
  <c r="O54" i="18"/>
  <c r="AA19" i="30"/>
  <c r="AB20" i="30"/>
  <c r="AB21" i="30"/>
  <c r="AB35" i="30"/>
  <c r="AB55" i="30"/>
  <c r="AA17" i="32"/>
  <c r="AB22" i="32"/>
  <c r="Q30" i="18"/>
  <c r="E1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29" i="18"/>
  <c r="G32" i="18"/>
  <c r="G18" i="18"/>
  <c r="G8" i="18"/>
  <c r="G31" i="18"/>
  <c r="G4" i="18"/>
  <c r="G10" i="18"/>
  <c r="G22" i="18"/>
  <c r="G27" i="18"/>
  <c r="G12" i="18"/>
  <c r="G7" i="18"/>
  <c r="G2" i="18"/>
  <c r="G6" i="18"/>
  <c r="O19" i="18"/>
  <c r="O56" i="18"/>
  <c r="L53" i="18"/>
  <c r="M51" i="18"/>
  <c r="N49" i="18"/>
  <c r="L44" i="18"/>
  <c r="M39" i="18"/>
  <c r="O36" i="18"/>
  <c r="M33" i="18"/>
  <c r="O18" i="18"/>
  <c r="M9" i="18"/>
  <c r="O10" i="18"/>
  <c r="M28" i="18"/>
  <c r="O7" i="18"/>
  <c r="O15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3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O41" i="32"/>
  <c r="Z41" i="32"/>
  <c r="J41" i="32"/>
  <c r="M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8" i="32"/>
  <c r="X65" i="32"/>
  <c r="W51" i="32"/>
  <c r="W43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Z43" i="32"/>
  <c r="G44" i="32"/>
  <c r="AK44" i="32"/>
  <c r="AM44" i="32" s="1"/>
  <c r="X45" i="32"/>
  <c r="G47" i="32"/>
  <c r="H52" i="32"/>
  <c r="X52" i="32"/>
  <c r="X54" i="32"/>
  <c r="Y64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T41" i="32"/>
  <c r="J42" i="32"/>
  <c r="V42" i="32"/>
  <c r="R43" i="32"/>
  <c r="H44" i="32"/>
  <c r="W44" i="32"/>
  <c r="M45" i="32"/>
  <c r="AC45" i="32"/>
  <c r="N47" i="32"/>
  <c r="AD47" i="32"/>
  <c r="I49" i="32"/>
  <c r="Y49" i="32"/>
  <c r="Y50" i="32"/>
  <c r="O52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I42" i="32"/>
  <c r="R42" i="32"/>
  <c r="P44" i="32"/>
  <c r="H45" i="32"/>
  <c r="W47" i="32"/>
  <c r="T49" i="32"/>
  <c r="J51" i="32"/>
  <c r="Z51" i="32"/>
  <c r="Y74" i="32"/>
  <c r="L63" i="32"/>
  <c r="L74" i="32"/>
  <c r="L72" i="32"/>
  <c r="L68" i="32"/>
  <c r="L66" i="32"/>
  <c r="L65" i="32"/>
  <c r="L53" i="32"/>
  <c r="L52" i="32"/>
  <c r="K47" i="32"/>
  <c r="L44" i="32"/>
  <c r="K39" i="32"/>
  <c r="K52" i="32"/>
  <c r="T52" i="32"/>
  <c r="S47" i="32"/>
  <c r="T44" i="32"/>
  <c r="S39" i="32"/>
  <c r="T72" i="32"/>
  <c r="T68" i="32"/>
  <c r="S53" i="32"/>
  <c r="S52" i="32"/>
  <c r="S44" i="32"/>
  <c r="AB65" i="32"/>
  <c r="AB74" i="32"/>
  <c r="AB72" i="32"/>
  <c r="AB68" i="32"/>
  <c r="AB66" i="32"/>
  <c r="AB52" i="32"/>
  <c r="AA47" i="32"/>
  <c r="AB44" i="32"/>
  <c r="AA39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W40" i="32"/>
  <c r="U41" i="32"/>
  <c r="N42" i="32"/>
  <c r="Y42" i="32"/>
  <c r="J43" i="32"/>
  <c r="S43" i="32"/>
  <c r="AD43" i="32"/>
  <c r="AD44" i="32"/>
  <c r="K44" i="32"/>
  <c r="X44" i="32"/>
  <c r="Y45" i="32"/>
  <c r="P45" i="32"/>
  <c r="X46" i="32"/>
  <c r="P46" i="32"/>
  <c r="H46" i="32"/>
  <c r="W46" i="32"/>
  <c r="O46" i="32"/>
  <c r="G46" i="32"/>
  <c r="Q46" i="32"/>
  <c r="AD46" i="32"/>
  <c r="N46" i="32"/>
  <c r="O47" i="32"/>
  <c r="AL47" i="32"/>
  <c r="AK47" i="32"/>
  <c r="L49" i="32"/>
  <c r="AB49" i="32"/>
  <c r="AD50" i="32"/>
  <c r="AC51" i="32"/>
  <c r="R51" i="32"/>
  <c r="P52" i="32"/>
  <c r="L57" i="32"/>
  <c r="M58" i="32"/>
  <c r="U59" i="32"/>
  <c r="M62" i="32"/>
  <c r="AB63" i="32"/>
  <c r="V65" i="32"/>
  <c r="I68" i="32"/>
  <c r="I45" i="32"/>
  <c r="Q45" i="32"/>
  <c r="AM45" i="32"/>
  <c r="J50" i="32"/>
  <c r="AD52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73" i="32"/>
  <c r="AD73" i="32"/>
  <c r="J73" i="32"/>
  <c r="U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P50" i="32"/>
  <c r="L50" i="32"/>
  <c r="H50" i="32"/>
  <c r="W50" i="32"/>
  <c r="S50" i="32"/>
  <c r="O50" i="32"/>
  <c r="G50" i="32"/>
  <c r="M50" i="32"/>
  <c r="U50" i="32"/>
  <c r="AL51" i="32"/>
  <c r="AK51" i="32"/>
  <c r="H39" i="32"/>
  <c r="L39" i="32"/>
  <c r="X39" i="32"/>
  <c r="AB39" i="32"/>
  <c r="I40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I54" i="32"/>
  <c r="AC54" i="32"/>
  <c r="Y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Z53" i="32"/>
  <c r="V54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62" i="31"/>
  <c r="T61" i="31"/>
  <c r="T60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J23" i="31"/>
  <c r="Y23" i="31"/>
  <c r="L28" i="31"/>
  <c r="T28" i="31"/>
  <c r="K29" i="31"/>
  <c r="AA29" i="31"/>
  <c r="T30" i="31"/>
  <c r="K37" i="31"/>
  <c r="T38" i="31"/>
  <c r="H75" i="31"/>
  <c r="H73" i="31"/>
  <c r="H60" i="31"/>
  <c r="H74" i="31"/>
  <c r="H72" i="31"/>
  <c r="H58" i="31"/>
  <c r="H57" i="31"/>
  <c r="H56" i="31"/>
  <c r="H51" i="31"/>
  <c r="H47" i="31"/>
  <c r="H63" i="31"/>
  <c r="G51" i="31"/>
  <c r="G48" i="31"/>
  <c r="H45" i="31"/>
  <c r="G42" i="31"/>
  <c r="G38" i="31"/>
  <c r="G53" i="31"/>
  <c r="H40" i="31"/>
  <c r="H36" i="31"/>
  <c r="H49" i="31"/>
  <c r="J74" i="31"/>
  <c r="J73" i="31"/>
  <c r="J72" i="31"/>
  <c r="J65" i="31"/>
  <c r="J49" i="31"/>
  <c r="J60" i="31"/>
  <c r="J55" i="31"/>
  <c r="J42" i="31"/>
  <c r="J38" i="31"/>
  <c r="J34" i="31"/>
  <c r="J30" i="31"/>
  <c r="J56" i="31"/>
  <c r="R74" i="31"/>
  <c r="R73" i="31"/>
  <c r="R72" i="31"/>
  <c r="R69" i="31"/>
  <c r="R63" i="31"/>
  <c r="R60" i="31"/>
  <c r="R49" i="31"/>
  <c r="R55" i="31"/>
  <c r="R56" i="31"/>
  <c r="R51" i="31"/>
  <c r="R42" i="31"/>
  <c r="R38" i="31"/>
  <c r="R34" i="31"/>
  <c r="R30" i="31"/>
  <c r="R57" i="31"/>
  <c r="R47" i="31"/>
  <c r="Z74" i="31"/>
  <c r="Z73" i="31"/>
  <c r="Z72" i="31"/>
  <c r="Z69" i="31"/>
  <c r="Z61" i="31"/>
  <c r="Z49" i="31"/>
  <c r="Z62" i="31"/>
  <c r="Z56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Z51" i="31"/>
  <c r="W52" i="31"/>
  <c r="Z55" i="31"/>
  <c r="L74" i="31"/>
  <c r="L72" i="31"/>
  <c r="L62" i="31"/>
  <c r="L60" i="31"/>
  <c r="L71" i="31"/>
  <c r="L51" i="31"/>
  <c r="L73" i="31"/>
  <c r="L57" i="31"/>
  <c r="L56" i="31"/>
  <c r="K51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K21" i="31"/>
  <c r="S21" i="31"/>
  <c r="AB22" i="31"/>
  <c r="T34" i="31"/>
  <c r="AA37" i="31"/>
  <c r="AA44" i="31"/>
  <c r="P74" i="31"/>
  <c r="P72" i="31"/>
  <c r="P62" i="31"/>
  <c r="P60" i="31"/>
  <c r="P75" i="31"/>
  <c r="P73" i="31"/>
  <c r="P57" i="31"/>
  <c r="P56" i="31"/>
  <c r="P51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62" i="31"/>
  <c r="X60" i="31"/>
  <c r="X74" i="31"/>
  <c r="X72" i="31"/>
  <c r="X57" i="31"/>
  <c r="X56" i="31"/>
  <c r="X51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73" i="31"/>
  <c r="AB51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65" i="31"/>
  <c r="M63" i="31"/>
  <c r="N58" i="31"/>
  <c r="N57" i="31"/>
  <c r="N56" i="31"/>
  <c r="N49" i="31"/>
  <c r="N60" i="31"/>
  <c r="M50" i="31"/>
  <c r="N45" i="31"/>
  <c r="N42" i="31"/>
  <c r="N34" i="31"/>
  <c r="N30" i="31"/>
  <c r="N51" i="31"/>
  <c r="V74" i="31"/>
  <c r="V73" i="31"/>
  <c r="V72" i="31"/>
  <c r="V68" i="31"/>
  <c r="V65" i="31"/>
  <c r="V60" i="31"/>
  <c r="V57" i="31"/>
  <c r="V56" i="31"/>
  <c r="V49" i="31"/>
  <c r="V51" i="31"/>
  <c r="V45" i="31"/>
  <c r="V42" i="31"/>
  <c r="V38" i="31"/>
  <c r="V34" i="31"/>
  <c r="V30" i="31"/>
  <c r="U64" i="31"/>
  <c r="AD74" i="31"/>
  <c r="AD73" i="31"/>
  <c r="AD72" i="31"/>
  <c r="AC62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G45" i="31"/>
  <c r="K45" i="31"/>
  <c r="O45" i="31"/>
  <c r="S45" i="31"/>
  <c r="W45" i="31"/>
  <c r="I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W59" i="31"/>
  <c r="AA59" i="31"/>
  <c r="G60" i="31"/>
  <c r="K60" i="31"/>
  <c r="O60" i="31"/>
  <c r="S60" i="31"/>
  <c r="W60" i="31"/>
  <c r="AA60" i="31"/>
  <c r="W61" i="31"/>
  <c r="G62" i="31"/>
  <c r="S62" i="31"/>
  <c r="W62" i="31"/>
  <c r="I63" i="31"/>
  <c r="N63" i="31"/>
  <c r="T63" i="31"/>
  <c r="Y63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Q59" i="31"/>
  <c r="U59" i="31"/>
  <c r="I60" i="31"/>
  <c r="M60" i="31"/>
  <c r="Q60" i="31"/>
  <c r="U60" i="31"/>
  <c r="Y60" i="31"/>
  <c r="I61" i="31"/>
  <c r="AA62" i="31"/>
  <c r="Q62" i="31"/>
  <c r="U62" i="31"/>
  <c r="L63" i="31"/>
  <c r="Q63" i="31"/>
  <c r="V63" i="31"/>
  <c r="AB63" i="31"/>
  <c r="AA68" i="31"/>
  <c r="AA72" i="31"/>
  <c r="AA74" i="31"/>
  <c r="M65" i="31"/>
  <c r="Q65" i="31"/>
  <c r="AC65" i="31"/>
  <c r="Q66" i="31"/>
  <c r="Q67" i="31"/>
  <c r="AC68" i="31"/>
  <c r="U70" i="31"/>
  <c r="I71" i="31"/>
  <c r="U71" i="31"/>
  <c r="Y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S65" i="31"/>
  <c r="W65" i="31"/>
  <c r="O66" i="31"/>
  <c r="S67" i="31"/>
  <c r="S68" i="31"/>
  <c r="G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3" i="30"/>
  <c r="X71" i="30"/>
  <c r="X74" i="30"/>
  <c r="X61" i="30"/>
  <c r="X59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1" i="30"/>
  <c r="AC64" i="30"/>
  <c r="AC62" i="30"/>
  <c r="AD59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V17" i="30"/>
  <c r="Z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P20" i="30"/>
  <c r="Q21" i="30"/>
  <c r="Y21" i="30"/>
  <c r="O23" i="30"/>
  <c r="X23" i="30"/>
  <c r="K24" i="30"/>
  <c r="Q44" i="30"/>
  <c r="L74" i="30"/>
  <c r="L72" i="30"/>
  <c r="L70" i="30"/>
  <c r="L61" i="30"/>
  <c r="L71" i="30"/>
  <c r="L50" i="30"/>
  <c r="L46" i="30"/>
  <c r="L73" i="30"/>
  <c r="L62" i="30"/>
  <c r="K50" i="30"/>
  <c r="K46" i="30"/>
  <c r="L53" i="30"/>
  <c r="K51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K17" i="30"/>
  <c r="O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X48" i="30"/>
  <c r="T58" i="30"/>
  <c r="P74" i="30"/>
  <c r="P75" i="30"/>
  <c r="P73" i="30"/>
  <c r="P71" i="30"/>
  <c r="P62" i="30"/>
  <c r="P60" i="30"/>
  <c r="P59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74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H41" i="30"/>
  <c r="H37" i="30"/>
  <c r="H33" i="30"/>
  <c r="H29" i="30"/>
  <c r="H62" i="30"/>
  <c r="H46" i="30"/>
  <c r="J74" i="30"/>
  <c r="J73" i="30"/>
  <c r="J71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7" i="30"/>
  <c r="R56" i="30"/>
  <c r="Q54" i="30"/>
  <c r="R43" i="30"/>
  <c r="R39" i="30"/>
  <c r="R35" i="30"/>
  <c r="R31" i="30"/>
  <c r="R50" i="30"/>
  <c r="Z74" i="30"/>
  <c r="Z73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L17" i="30"/>
  <c r="P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X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U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K58" i="30"/>
  <c r="O58" i="30"/>
  <c r="S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2" i="30"/>
  <c r="AA74" i="30"/>
  <c r="Q69" i="30"/>
  <c r="I71" i="30"/>
  <c r="M71" i="30"/>
  <c r="Q71" i="30"/>
  <c r="U71" i="30"/>
  <c r="Y71" i="30"/>
  <c r="AC71" i="30"/>
  <c r="M72" i="30"/>
  <c r="Q72" i="30"/>
  <c r="U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U75" i="30"/>
  <c r="Y75" i="30"/>
  <c r="AC75" i="30"/>
  <c r="N75" i="30"/>
  <c r="R75" i="30"/>
  <c r="V75" i="30"/>
  <c r="AD75" i="30"/>
  <c r="S69" i="30"/>
  <c r="G71" i="30"/>
  <c r="K71" i="30"/>
  <c r="O71" i="30"/>
  <c r="S71" i="30"/>
  <c r="W71" i="30"/>
  <c r="G72" i="30"/>
  <c r="K72" i="30"/>
  <c r="O72" i="30"/>
  <c r="W72" i="30"/>
  <c r="G73" i="30"/>
  <c r="K73" i="30"/>
  <c r="O73" i="30"/>
  <c r="S73" i="30"/>
  <c r="W73" i="30"/>
  <c r="G74" i="30"/>
  <c r="K74" i="30"/>
  <c r="O74" i="30"/>
  <c r="S74" i="30"/>
  <c r="W74" i="30"/>
  <c r="K75" i="30"/>
  <c r="O75" i="30"/>
  <c r="S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3" i="29"/>
  <c r="P48" i="29"/>
  <c r="O43" i="29"/>
  <c r="O39" i="29"/>
  <c r="O51" i="29"/>
  <c r="P37" i="29"/>
  <c r="P33" i="29"/>
  <c r="P29" i="29"/>
  <c r="P42" i="29"/>
  <c r="Q17" i="29"/>
  <c r="X20" i="29"/>
  <c r="R21" i="29"/>
  <c r="Z21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N17" i="29"/>
  <c r="R17" i="29"/>
  <c r="V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Q24" i="29"/>
  <c r="AL24" i="29"/>
  <c r="AM24" i="29" s="1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X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U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Z67" i="29"/>
  <c r="L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L47" i="27"/>
  <c r="S47" i="27"/>
  <c r="AD47" i="27"/>
  <c r="N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Y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N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O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L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U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N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7" i="23"/>
  <c r="J66" i="23"/>
  <c r="J20" i="23"/>
  <c r="J65" i="23"/>
  <c r="J51" i="23"/>
  <c r="J47" i="23"/>
  <c r="J43" i="23"/>
  <c r="J39" i="23"/>
  <c r="I34" i="23"/>
  <c r="R72" i="23"/>
  <c r="R71" i="23"/>
  <c r="Q64" i="23"/>
  <c r="R66" i="23"/>
  <c r="R64" i="23"/>
  <c r="R51" i="23"/>
  <c r="R47" i="23"/>
  <c r="R43" i="23"/>
  <c r="R39" i="23"/>
  <c r="Q34" i="23"/>
  <c r="Z72" i="23"/>
  <c r="Z71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L64" i="23"/>
  <c r="K62" i="23"/>
  <c r="K61" i="23"/>
  <c r="K60" i="23"/>
  <c r="K59" i="23"/>
  <c r="K58" i="23"/>
  <c r="K56" i="23"/>
  <c r="L74" i="23"/>
  <c r="L72" i="23"/>
  <c r="L67" i="23"/>
  <c r="L66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U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K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Z47" i="24" l="1"/>
  <c r="Q47" i="24"/>
  <c r="M47" i="27"/>
  <c r="R47" i="27"/>
  <c r="G47" i="27"/>
  <c r="Q47" i="29"/>
  <c r="G47" i="29"/>
  <c r="Q47" i="30"/>
  <c r="T47" i="30"/>
  <c r="N47" i="31"/>
  <c r="J47" i="24"/>
  <c r="H47" i="24"/>
  <c r="P47" i="27"/>
  <c r="V47" i="29"/>
  <c r="T47" i="29"/>
  <c r="K47" i="30"/>
  <c r="AA47" i="31"/>
  <c r="AB47" i="31"/>
  <c r="G47" i="31"/>
  <c r="V47" i="24"/>
  <c r="AC47" i="24"/>
  <c r="M47" i="24"/>
  <c r="T47" i="24"/>
  <c r="AD47" i="24"/>
  <c r="U47" i="27"/>
  <c r="AC47" i="27"/>
  <c r="V47" i="27"/>
  <c r="K47" i="27"/>
  <c r="AA47" i="27"/>
  <c r="T47" i="27"/>
  <c r="R47" i="29"/>
  <c r="AC47" i="29"/>
  <c r="M47" i="29"/>
  <c r="P47" i="29"/>
  <c r="S47" i="29"/>
  <c r="W47" i="29"/>
  <c r="R47" i="30"/>
  <c r="AC47" i="30"/>
  <c r="M47" i="30"/>
  <c r="P47" i="30"/>
  <c r="AD47" i="30"/>
  <c r="Q47" i="31"/>
  <c r="V47" i="31"/>
  <c r="X47" i="31"/>
  <c r="P47" i="31"/>
  <c r="K47" i="31"/>
  <c r="J47" i="31"/>
  <c r="X47" i="24"/>
  <c r="W47" i="27"/>
  <c r="AD47" i="29"/>
  <c r="V47" i="30"/>
  <c r="U47" i="31"/>
  <c r="R47" i="24"/>
  <c r="Y47" i="24"/>
  <c r="I47" i="24"/>
  <c r="P47" i="24"/>
  <c r="W47" i="24"/>
  <c r="K47" i="24"/>
  <c r="I47" i="27"/>
  <c r="J47" i="27"/>
  <c r="Z47" i="27"/>
  <c r="O47" i="27"/>
  <c r="H47" i="27"/>
  <c r="X47" i="27"/>
  <c r="N47" i="29"/>
  <c r="Y47" i="29"/>
  <c r="I47" i="29"/>
  <c r="AB47" i="29"/>
  <c r="L47" i="29"/>
  <c r="AA47" i="29"/>
  <c r="O47" i="29"/>
  <c r="N47" i="30"/>
  <c r="Y47" i="30"/>
  <c r="I47" i="30"/>
  <c r="AB47" i="30"/>
  <c r="L47" i="30"/>
  <c r="G47" i="30"/>
  <c r="M47" i="31"/>
  <c r="AC47" i="31"/>
  <c r="L47" i="31"/>
  <c r="Z47" i="31"/>
  <c r="L69" i="32"/>
  <c r="Q69" i="32"/>
  <c r="J69" i="32"/>
  <c r="AC69" i="32"/>
  <c r="I69" i="32"/>
  <c r="Z69" i="32"/>
  <c r="S58" i="18"/>
  <c r="R58" i="18" s="1"/>
  <c r="R79" i="1" s="1"/>
  <c r="P71" i="17"/>
  <c r="V58" i="18" s="1"/>
  <c r="U58" i="18" s="1"/>
  <c r="T79" i="1" s="1"/>
  <c r="W69" i="23"/>
  <c r="G69" i="23"/>
  <c r="Q69" i="23"/>
  <c r="AM44" i="23"/>
  <c r="X69" i="23"/>
  <c r="X66" i="24"/>
  <c r="O68" i="25"/>
  <c r="Q68" i="25"/>
  <c r="AC68" i="26"/>
  <c r="R68" i="26"/>
  <c r="K69" i="27"/>
  <c r="Z69" i="27"/>
  <c r="J69" i="27"/>
  <c r="U69" i="27"/>
  <c r="AB69" i="27"/>
  <c r="H69" i="27"/>
  <c r="L69" i="27"/>
  <c r="AC67" i="29"/>
  <c r="K67" i="29"/>
  <c r="H70" i="30"/>
  <c r="O69" i="32"/>
  <c r="N17" i="25"/>
  <c r="AD17" i="25"/>
  <c r="V17" i="25"/>
  <c r="AB17" i="30"/>
  <c r="N17" i="30"/>
  <c r="AD17" i="30"/>
  <c r="U17" i="30"/>
  <c r="S17" i="30"/>
  <c r="AC17" i="30"/>
  <c r="T17" i="30"/>
  <c r="M17" i="30"/>
  <c r="R17" i="30"/>
  <c r="G17" i="30"/>
  <c r="W17" i="30"/>
  <c r="H17" i="30"/>
  <c r="X17" i="30"/>
  <c r="AB17" i="29"/>
  <c r="Y17" i="29"/>
  <c r="J17" i="29"/>
  <c r="Z17" i="29"/>
  <c r="W18" i="25"/>
  <c r="Z18" i="25"/>
  <c r="O18" i="25"/>
  <c r="AB19" i="31"/>
  <c r="V19" i="31"/>
  <c r="AC19" i="31"/>
  <c r="K19" i="31"/>
  <c r="AA19" i="31"/>
  <c r="I19" i="31"/>
  <c r="P19" i="31"/>
  <c r="J19" i="31"/>
  <c r="Z19" i="31"/>
  <c r="O19" i="31"/>
  <c r="Y19" i="31"/>
  <c r="T19" i="31"/>
  <c r="U19" i="31"/>
  <c r="R19" i="31"/>
  <c r="Q19" i="31"/>
  <c r="G19" i="31"/>
  <c r="W19" i="31"/>
  <c r="L19" i="31"/>
  <c r="K18" i="26"/>
  <c r="W18" i="26"/>
  <c r="G18" i="26"/>
  <c r="O18" i="26"/>
  <c r="S18" i="26"/>
  <c r="AA18" i="26"/>
  <c r="AD18" i="26"/>
  <c r="G24" i="29"/>
  <c r="Y24" i="29"/>
  <c r="O24" i="29"/>
  <c r="I24" i="29"/>
  <c r="AA22" i="28"/>
  <c r="X22" i="28"/>
  <c r="H22" i="28"/>
  <c r="P22" i="28"/>
  <c r="P55" i="32"/>
  <c r="G55" i="32"/>
  <c r="K55" i="32"/>
  <c r="T55" i="32"/>
  <c r="H55" i="32"/>
  <c r="O55" i="32"/>
  <c r="W55" i="32"/>
  <c r="L55" i="32"/>
  <c r="S55" i="32"/>
  <c r="AA55" i="32"/>
  <c r="AD55" i="32"/>
  <c r="M55" i="32"/>
  <c r="AC55" i="32"/>
  <c r="Q55" i="32"/>
  <c r="J55" i="32"/>
  <c r="Z55" i="32"/>
  <c r="X55" i="32"/>
  <c r="U55" i="32"/>
  <c r="N55" i="32"/>
  <c r="I55" i="32"/>
  <c r="V55" i="32"/>
  <c r="W72" i="6"/>
  <c r="AA72" i="6"/>
  <c r="Z72" i="6"/>
  <c r="S72" i="6"/>
  <c r="V72" i="6"/>
  <c r="AB72" i="6"/>
  <c r="AC72" i="6"/>
  <c r="Z59" i="31"/>
  <c r="L59" i="31"/>
  <c r="P59" i="31"/>
  <c r="X59" i="31"/>
  <c r="V59" i="31"/>
  <c r="O59" i="31"/>
  <c r="I59" i="31"/>
  <c r="Y59" i="31"/>
  <c r="T59" i="31"/>
  <c r="R59" i="31"/>
  <c r="S59" i="31"/>
  <c r="M59" i="31"/>
  <c r="H59" i="31"/>
  <c r="J59" i="31"/>
  <c r="N59" i="31"/>
  <c r="AD59" i="31"/>
  <c r="T73" i="6"/>
  <c r="AB73" i="6"/>
  <c r="S73" i="6"/>
  <c r="AA73" i="6"/>
  <c r="AD73" i="6"/>
  <c r="Y73" i="6"/>
  <c r="Z73" i="6"/>
  <c r="X73" i="6"/>
  <c r="W54" i="32"/>
  <c r="AB54" i="32"/>
  <c r="K54" i="32"/>
  <c r="T54" i="32"/>
  <c r="H54" i="32"/>
  <c r="L54" i="32"/>
  <c r="S54" i="32"/>
  <c r="U54" i="32"/>
  <c r="P54" i="32"/>
  <c r="AD54" i="32"/>
  <c r="Q54" i="32"/>
  <c r="N54" i="32"/>
  <c r="O54" i="32"/>
  <c r="Y54" i="32"/>
  <c r="R54" i="32"/>
  <c r="G54" i="32"/>
  <c r="AA54" i="32"/>
  <c r="M54" i="32"/>
  <c r="J54" i="32"/>
  <c r="Z54" i="32"/>
  <c r="Z74" i="6"/>
  <c r="W74" i="6"/>
  <c r="AD74" i="6"/>
  <c r="V74" i="6"/>
  <c r="S74" i="6"/>
  <c r="X74" i="6"/>
  <c r="AB74" i="6"/>
  <c r="AA74" i="6"/>
  <c r="K62" i="31"/>
  <c r="I62" i="31"/>
  <c r="Y62" i="31"/>
  <c r="H62" i="31"/>
  <c r="R62" i="31"/>
  <c r="N62" i="31"/>
  <c r="AB62" i="31"/>
  <c r="O62" i="31"/>
  <c r="M62" i="31"/>
  <c r="AD62" i="31"/>
  <c r="J62" i="31"/>
  <c r="V62" i="31"/>
  <c r="X72" i="30"/>
  <c r="N72" i="30"/>
  <c r="AB72" i="30"/>
  <c r="J72" i="30"/>
  <c r="Z72" i="30"/>
  <c r="I72" i="30"/>
  <c r="Y72" i="30"/>
  <c r="S72" i="30"/>
  <c r="V72" i="30"/>
  <c r="P72" i="30"/>
  <c r="H72" i="30"/>
  <c r="AA53" i="32"/>
  <c r="P53" i="32"/>
  <c r="G53" i="32"/>
  <c r="AB53" i="32"/>
  <c r="W53" i="32"/>
  <c r="K53" i="32"/>
  <c r="T53" i="32"/>
  <c r="X53" i="32"/>
  <c r="M53" i="32"/>
  <c r="AC53" i="32"/>
  <c r="U53" i="32"/>
  <c r="R53" i="32"/>
  <c r="Y53" i="32"/>
  <c r="V53" i="32"/>
  <c r="O53" i="32"/>
  <c r="H53" i="32"/>
  <c r="AD53" i="32"/>
  <c r="Q53" i="32"/>
  <c r="N53" i="32"/>
  <c r="X71" i="31"/>
  <c r="AB71" i="31"/>
  <c r="V71" i="31"/>
  <c r="AD71" i="31"/>
  <c r="M71" i="31"/>
  <c r="AC71" i="31"/>
  <c r="K71" i="31"/>
  <c r="T71" i="31"/>
  <c r="J71" i="31"/>
  <c r="R71" i="31"/>
  <c r="Z71" i="31"/>
  <c r="N71" i="31"/>
  <c r="AA71" i="31"/>
  <c r="Q71" i="31"/>
  <c r="O71" i="31"/>
  <c r="H71" i="31"/>
  <c r="P71" i="31"/>
  <c r="X58" i="30"/>
  <c r="L58" i="30"/>
  <c r="P58" i="30"/>
  <c r="Q58" i="30"/>
  <c r="G58" i="30"/>
  <c r="W58" i="30"/>
  <c r="AD58" i="30"/>
  <c r="R58" i="30"/>
  <c r="AA58" i="30"/>
  <c r="H65" i="31"/>
  <c r="AA65" i="31"/>
  <c r="U65" i="31"/>
  <c r="K65" i="31"/>
  <c r="Z65" i="31"/>
  <c r="L65" i="31"/>
  <c r="P65" i="31"/>
  <c r="X65" i="31"/>
  <c r="AD65" i="31"/>
  <c r="I65" i="31"/>
  <c r="Y65" i="31"/>
  <c r="O65" i="31"/>
  <c r="R65" i="31"/>
  <c r="AB65" i="31"/>
  <c r="X75" i="30"/>
  <c r="L75" i="30"/>
  <c r="H75" i="30"/>
  <c r="Q75" i="30"/>
  <c r="J75" i="30"/>
  <c r="Z75" i="30"/>
  <c r="G75" i="30"/>
  <c r="W75" i="30"/>
  <c r="AB75" i="30"/>
  <c r="W73" i="32"/>
  <c r="G73" i="32"/>
  <c r="R73" i="32"/>
  <c r="P73" i="32"/>
  <c r="M73" i="32"/>
  <c r="AB73" i="32"/>
  <c r="O73" i="32"/>
  <c r="V73" i="32"/>
  <c r="H73" i="32"/>
  <c r="I73" i="32"/>
  <c r="Q73" i="32"/>
  <c r="K73" i="32"/>
  <c r="N73" i="32"/>
  <c r="AC73" i="32"/>
  <c r="T73" i="32"/>
  <c r="L73" i="32"/>
  <c r="S73" i="32"/>
  <c r="Z73" i="32"/>
  <c r="X73" i="32"/>
  <c r="Y73" i="32"/>
  <c r="N68" i="30"/>
  <c r="AD68" i="30"/>
  <c r="X68" i="30"/>
  <c r="S69" i="23"/>
  <c r="AC69" i="23"/>
  <c r="M69" i="23"/>
  <c r="V69" i="23"/>
  <c r="AB69" i="23"/>
  <c r="J69" i="23"/>
  <c r="AD68" i="25"/>
  <c r="Y68" i="26"/>
  <c r="X68" i="26"/>
  <c r="W69" i="27"/>
  <c r="G69" i="27"/>
  <c r="V69" i="27"/>
  <c r="Q69" i="27"/>
  <c r="AM45" i="28"/>
  <c r="J67" i="29"/>
  <c r="J70" i="30"/>
  <c r="T68" i="30"/>
  <c r="S19" i="31"/>
  <c r="N19" i="31"/>
  <c r="R55" i="32"/>
  <c r="AB55" i="32"/>
  <c r="AB67" i="29"/>
  <c r="P67" i="29"/>
  <c r="L69" i="23"/>
  <c r="R69" i="23"/>
  <c r="H69" i="23"/>
  <c r="O69" i="23"/>
  <c r="Y69" i="23"/>
  <c r="I69" i="23"/>
  <c r="AM32" i="23"/>
  <c r="P69" i="23"/>
  <c r="Z69" i="23"/>
  <c r="Q66" i="24"/>
  <c r="N68" i="25"/>
  <c r="S68" i="26"/>
  <c r="M68" i="26"/>
  <c r="AM50" i="26"/>
  <c r="AM46" i="26"/>
  <c r="P68" i="26"/>
  <c r="J68" i="26"/>
  <c r="V68" i="26"/>
  <c r="AD68" i="26"/>
  <c r="S69" i="27"/>
  <c r="R69" i="27"/>
  <c r="AC69" i="27"/>
  <c r="T67" i="29"/>
  <c r="V67" i="29"/>
  <c r="AA67" i="29"/>
  <c r="Q67" i="29"/>
  <c r="AM47" i="29"/>
  <c r="H67" i="29"/>
  <c r="AM34" i="29"/>
  <c r="S70" i="30"/>
  <c r="AA70" i="30"/>
  <c r="H68" i="30"/>
  <c r="M19" i="31"/>
  <c r="T25" i="30"/>
  <c r="Z25" i="30"/>
  <c r="AB25" i="30"/>
  <c r="J25" i="30"/>
  <c r="Q22" i="29"/>
  <c r="U22" i="29"/>
  <c r="AC22" i="29"/>
  <c r="I22" i="29"/>
  <c r="Y22" i="29"/>
  <c r="Y24" i="24"/>
  <c r="G24" i="24"/>
  <c r="T27" i="30"/>
  <c r="AA27" i="30"/>
  <c r="L27" i="30"/>
  <c r="AB27" i="30"/>
  <c r="O26" i="25"/>
  <c r="AC26" i="25"/>
  <c r="I26" i="24"/>
  <c r="Q26" i="24"/>
  <c r="K30" i="29"/>
  <c r="AA30" i="29"/>
  <c r="AC35" i="31"/>
  <c r="I35" i="31"/>
  <c r="Y35" i="31"/>
  <c r="O34" i="28"/>
  <c r="V34" i="28"/>
  <c r="N34" i="28"/>
  <c r="AD34" i="28"/>
  <c r="W34" i="28"/>
  <c r="N33" i="24"/>
  <c r="AD33" i="24"/>
  <c r="AA41" i="32"/>
  <c r="K41" i="32"/>
  <c r="V41" i="32"/>
  <c r="X41" i="32"/>
  <c r="Y41" i="32"/>
  <c r="AB41" i="32"/>
  <c r="AC41" i="32"/>
  <c r="Q41" i="32"/>
  <c r="L41" i="32"/>
  <c r="W41" i="32"/>
  <c r="G41" i="32"/>
  <c r="R41" i="32"/>
  <c r="P41" i="32"/>
  <c r="S41" i="32"/>
  <c r="AD41" i="32"/>
  <c r="N41" i="32"/>
  <c r="H41" i="32"/>
  <c r="I41" i="32"/>
  <c r="N42" i="28"/>
  <c r="J42" i="28"/>
  <c r="Z42" i="28"/>
  <c r="N36" i="31"/>
  <c r="AD36" i="31"/>
  <c r="N40" i="27"/>
  <c r="T40" i="27"/>
  <c r="Y40" i="27"/>
  <c r="N40" i="31"/>
  <c r="AD40" i="31"/>
  <c r="O38" i="28"/>
  <c r="W38" i="28"/>
  <c r="G38" i="28"/>
  <c r="T40" i="32"/>
  <c r="K40" i="32"/>
  <c r="AB40" i="32"/>
  <c r="X40" i="32"/>
  <c r="P40" i="32"/>
  <c r="O40" i="32"/>
  <c r="S40" i="32"/>
  <c r="AA40" i="32"/>
  <c r="L40" i="32"/>
  <c r="M40" i="32"/>
  <c r="AC40" i="32"/>
  <c r="AD37" i="28"/>
  <c r="V37" i="28"/>
  <c r="W62" i="6"/>
  <c r="U62" i="6"/>
  <c r="T62" i="6"/>
  <c r="AM51" i="30"/>
  <c r="AM42" i="30"/>
  <c r="AC42" i="31"/>
  <c r="R25" i="30"/>
  <c r="V20" i="31"/>
  <c r="AC20" i="31"/>
  <c r="Z20" i="31"/>
  <c r="N20" i="31"/>
  <c r="H20" i="31"/>
  <c r="AD20" i="31"/>
  <c r="R20" i="31"/>
  <c r="V50" i="32"/>
  <c r="N50" i="32"/>
  <c r="Z50" i="32"/>
  <c r="Q50" i="32"/>
  <c r="I50" i="32"/>
  <c r="R50" i="32"/>
  <c r="T50" i="32"/>
  <c r="AA50" i="32"/>
  <c r="K50" i="32"/>
  <c r="AC50" i="32"/>
  <c r="M46" i="32"/>
  <c r="AB46" i="32"/>
  <c r="L46" i="32"/>
  <c r="S46" i="32"/>
  <c r="Y46" i="32"/>
  <c r="V46" i="32"/>
  <c r="Z46" i="32"/>
  <c r="AC46" i="32"/>
  <c r="J46" i="32"/>
  <c r="U46" i="32"/>
  <c r="T46" i="32"/>
  <c r="AA46" i="32"/>
  <c r="K46" i="32"/>
  <c r="I46" i="32"/>
  <c r="R46" i="32"/>
  <c r="AM41" i="26"/>
  <c r="U56" i="6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O23" i="23"/>
  <c r="W59" i="24"/>
  <c r="S56" i="24"/>
  <c r="U59" i="24"/>
  <c r="AC56" i="24"/>
  <c r="Y46" i="24"/>
  <c r="R46" i="24"/>
  <c r="AB56" i="24"/>
  <c r="L46" i="24"/>
  <c r="L76" i="24" s="1"/>
  <c r="E4" i="24" s="1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L76" i="23" s="1"/>
  <c r="E4" i="23" s="1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I76" i="27" s="1"/>
  <c r="D3" i="27" s="1"/>
  <c r="M57" i="23"/>
  <c r="AC57" i="23"/>
  <c r="H23" i="23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AB38" i="29"/>
  <c r="L38" i="29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W76" i="23" s="1"/>
  <c r="D10" i="23" s="1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7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5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1" i="18"/>
  <c r="P68" i="29"/>
  <c r="AA68" i="29"/>
  <c r="I68" i="29"/>
  <c r="Y68" i="29"/>
  <c r="J68" i="29"/>
  <c r="Z68" i="29"/>
  <c r="G68" i="29"/>
  <c r="W68" i="29"/>
  <c r="L68" i="29"/>
  <c r="M68" i="29"/>
  <c r="M76" i="29" s="1"/>
  <c r="D5" i="29" s="1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3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18" i="18"/>
  <c r="T29" i="18"/>
  <c r="T27" i="18"/>
  <c r="T9" i="18"/>
  <c r="T38" i="18"/>
  <c r="T47" i="18"/>
  <c r="T25" i="18"/>
  <c r="T7" i="18"/>
  <c r="T26" i="18"/>
  <c r="T15" i="18"/>
  <c r="T4" i="18"/>
  <c r="T22" i="18"/>
  <c r="T34" i="18"/>
  <c r="T31" i="18"/>
  <c r="T10" i="18"/>
  <c r="T35" i="18"/>
  <c r="T16" i="18"/>
  <c r="AB76" i="24"/>
  <c r="E12" i="24" s="1"/>
  <c r="I75" i="1"/>
  <c r="O74" i="1"/>
  <c r="T23" i="18"/>
  <c r="T24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U76" i="24" s="1"/>
  <c r="D9" i="24" s="1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3" i="18"/>
  <c r="T28" i="18"/>
  <c r="P76" i="1"/>
  <c r="T56" i="18"/>
  <c r="P64" i="1"/>
  <c r="T44" i="18"/>
  <c r="T32" i="18"/>
  <c r="T12" i="18"/>
  <c r="T14" i="18"/>
  <c r="T20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3" i="18"/>
  <c r="N73" i="1"/>
  <c r="T53" i="18"/>
  <c r="T37" i="18"/>
  <c r="T3" i="18"/>
  <c r="T6" i="18"/>
  <c r="M70" i="1"/>
  <c r="T50" i="18"/>
  <c r="M62" i="1"/>
  <c r="T42" i="18"/>
  <c r="T8" i="18"/>
  <c r="T2" i="18"/>
  <c r="T21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AM48" i="23"/>
  <c r="AM20" i="23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Y76" i="29" l="1"/>
  <c r="D11" i="29" s="1"/>
  <c r="Q76" i="29"/>
  <c r="D7" i="29" s="1"/>
  <c r="O76" i="29"/>
  <c r="D6" i="29" s="1"/>
  <c r="M2" i="19" s="1"/>
  <c r="T76" i="29"/>
  <c r="E8" i="29" s="1"/>
  <c r="AC76" i="29"/>
  <c r="D13" i="29" s="1"/>
  <c r="AC76" i="28"/>
  <c r="D13" i="28" s="1"/>
  <c r="O76" i="26"/>
  <c r="D6" i="26" s="1"/>
  <c r="P76" i="25"/>
  <c r="E6" i="25" s="1"/>
  <c r="Q76" i="27"/>
  <c r="D7" i="27" s="1"/>
  <c r="I7" i="17" s="1"/>
  <c r="S76" i="30"/>
  <c r="D8" i="30" s="1"/>
  <c r="J76" i="26"/>
  <c r="E3" i="26" s="1"/>
  <c r="AD76" i="24"/>
  <c r="E13" i="24" s="1"/>
  <c r="AC76" i="23"/>
  <c r="D13" i="23" s="1"/>
  <c r="E13" i="19" s="1"/>
  <c r="F17" i="1" s="1"/>
  <c r="Y76" i="26"/>
  <c r="D11" i="26" s="1"/>
  <c r="Z76" i="29"/>
  <c r="E11" i="29" s="1"/>
  <c r="Q76" i="25"/>
  <c r="D7" i="25" s="1"/>
  <c r="G76" i="32"/>
  <c r="D2" i="32" s="1"/>
  <c r="N2" i="17" s="1"/>
  <c r="W76" i="26"/>
  <c r="D10" i="26" s="1"/>
  <c r="AD76" i="25"/>
  <c r="E13" i="25" s="1"/>
  <c r="U76" i="23"/>
  <c r="D9" i="23" s="1"/>
  <c r="AC76" i="24"/>
  <c r="D13" i="24" s="1"/>
  <c r="E13" i="17" s="1"/>
  <c r="AA76" i="29"/>
  <c r="D12" i="29" s="1"/>
  <c r="K12" i="17" s="1"/>
  <c r="AB76" i="23"/>
  <c r="E12" i="23" s="1"/>
  <c r="H76" i="29"/>
  <c r="E2" i="29" s="1"/>
  <c r="AD76" i="26"/>
  <c r="E13" i="26" s="1"/>
  <c r="P76" i="26"/>
  <c r="E6" i="26" s="1"/>
  <c r="L76" i="29"/>
  <c r="E4" i="29" s="1"/>
  <c r="R76" i="24"/>
  <c r="E7" i="24" s="1"/>
  <c r="H76" i="23"/>
  <c r="E2" i="23" s="1"/>
  <c r="J76" i="29"/>
  <c r="E3" i="29" s="1"/>
  <c r="P76" i="23"/>
  <c r="E6" i="23" s="1"/>
  <c r="N76" i="32"/>
  <c r="E5" i="32" s="1"/>
  <c r="N76" i="23"/>
  <c r="E5" i="23" s="1"/>
  <c r="Y76" i="23"/>
  <c r="D11" i="23" s="1"/>
  <c r="G76" i="25"/>
  <c r="D2" i="25" s="1"/>
  <c r="W76" i="27"/>
  <c r="D10" i="27" s="1"/>
  <c r="Y76" i="27"/>
  <c r="D11" i="27" s="1"/>
  <c r="I11" i="17" s="1"/>
  <c r="Q76" i="30"/>
  <c r="D7" i="30" s="1"/>
  <c r="AA76" i="23"/>
  <c r="D12" i="23" s="1"/>
  <c r="D12" i="17" s="1"/>
  <c r="AA76" i="24"/>
  <c r="D12" i="24" s="1"/>
  <c r="E12" i="17" s="1"/>
  <c r="O76" i="23"/>
  <c r="D6" i="23" s="1"/>
  <c r="D6" i="17" s="1"/>
  <c r="G76" i="28"/>
  <c r="D2" i="28" s="1"/>
  <c r="AA76" i="28"/>
  <c r="D12" i="28" s="1"/>
  <c r="J12" i="17" s="1"/>
  <c r="I76" i="26"/>
  <c r="D3" i="26" s="1"/>
  <c r="I76" i="30"/>
  <c r="D3" i="30" s="1"/>
  <c r="N6" i="19" s="1"/>
  <c r="AC76" i="30"/>
  <c r="D13" i="30" s="1"/>
  <c r="O76" i="24"/>
  <c r="D6" i="24" s="1"/>
  <c r="J76" i="24"/>
  <c r="E3" i="24" s="1"/>
  <c r="X76" i="29"/>
  <c r="E10" i="29" s="1"/>
  <c r="M76" i="32"/>
  <c r="D5" i="32" s="1"/>
  <c r="Q76" i="32"/>
  <c r="D7" i="32" s="1"/>
  <c r="Q76" i="23"/>
  <c r="D7" i="23" s="1"/>
  <c r="E2" i="19" s="1"/>
  <c r="W76" i="32"/>
  <c r="D10" i="32" s="1"/>
  <c r="N10" i="17" s="1"/>
  <c r="S76" i="32"/>
  <c r="D8" i="32" s="1"/>
  <c r="K76" i="24"/>
  <c r="D4" i="24" s="1"/>
  <c r="V76" i="26"/>
  <c r="E9" i="26" s="1"/>
  <c r="G76" i="29"/>
  <c r="D2" i="29" s="1"/>
  <c r="M3" i="19" s="1"/>
  <c r="J76" i="23"/>
  <c r="E3" i="23" s="1"/>
  <c r="X76" i="32"/>
  <c r="E10" i="32" s="1"/>
  <c r="Z76" i="30"/>
  <c r="E11" i="30" s="1"/>
  <c r="AB76" i="32"/>
  <c r="E12" i="32" s="1"/>
  <c r="AC76" i="27"/>
  <c r="D13" i="27" s="1"/>
  <c r="K13" i="19" s="1"/>
  <c r="L17" i="1" s="1"/>
  <c r="U76" i="28"/>
  <c r="D9" i="28" s="1"/>
  <c r="W76" i="25"/>
  <c r="D10" i="25" s="1"/>
  <c r="G76" i="23"/>
  <c r="D2" i="23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J76" i="31"/>
  <c r="E3" i="31" s="1"/>
  <c r="AC76" i="32"/>
  <c r="D13" i="32" s="1"/>
  <c r="H76" i="27"/>
  <c r="E2" i="27" s="1"/>
  <c r="H76" i="28"/>
  <c r="E2" i="28" s="1"/>
  <c r="W76" i="29"/>
  <c r="D10" i="29" s="1"/>
  <c r="K10" i="17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2" i="19" s="1"/>
  <c r="X76" i="23"/>
  <c r="E10" i="23" s="1"/>
  <c r="U76" i="29"/>
  <c r="D9" i="29" s="1"/>
  <c r="K9" i="17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M76" i="28"/>
  <c r="D5" i="28" s="1"/>
  <c r="M76" i="27"/>
  <c r="D5" i="27" s="1"/>
  <c r="I5" i="17" s="1"/>
  <c r="N76" i="27"/>
  <c r="E5" i="27" s="1"/>
  <c r="K76" i="25"/>
  <c r="D4" i="25" s="1"/>
  <c r="I76" i="32"/>
  <c r="D3" i="32" s="1"/>
  <c r="N3" i="17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7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28" i="18"/>
  <c r="D11" i="18"/>
  <c r="D9" i="18"/>
  <c r="D14" i="18"/>
  <c r="D33" i="18"/>
  <c r="D35" i="18"/>
  <c r="D39" i="18"/>
  <c r="D43" i="18"/>
  <c r="D47" i="18"/>
  <c r="D51" i="18"/>
  <c r="D55" i="18"/>
  <c r="D15" i="18"/>
  <c r="D2" i="18"/>
  <c r="D19" i="18"/>
  <c r="D12" i="18"/>
  <c r="D22" i="18"/>
  <c r="D4" i="18"/>
  <c r="D8" i="18"/>
  <c r="D32" i="18"/>
  <c r="D34" i="18"/>
  <c r="D38" i="18"/>
  <c r="D42" i="18"/>
  <c r="D46" i="18"/>
  <c r="D50" i="18"/>
  <c r="D54" i="18"/>
  <c r="D6" i="18"/>
  <c r="D17" i="18"/>
  <c r="D5" i="18"/>
  <c r="D27" i="18"/>
  <c r="D18" i="18"/>
  <c r="D24" i="18"/>
  <c r="D3" i="18"/>
  <c r="D25" i="18"/>
  <c r="D13" i="18"/>
  <c r="D23" i="18"/>
  <c r="D37" i="18"/>
  <c r="D41" i="18"/>
  <c r="D45" i="18"/>
  <c r="D49" i="18"/>
  <c r="D53" i="18"/>
  <c r="D21" i="18"/>
  <c r="D26" i="18"/>
  <c r="D7" i="18"/>
  <c r="D10" i="18"/>
  <c r="D31" i="18"/>
  <c r="D29" i="18"/>
  <c r="D36" i="18"/>
  <c r="D40" i="18"/>
  <c r="D44" i="18"/>
  <c r="D48" i="18"/>
  <c r="D52" i="18"/>
  <c r="D56" i="18"/>
  <c r="D16" i="18"/>
  <c r="D20" i="18"/>
  <c r="D30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G7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4" i="19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I13" i="17"/>
  <c r="P9" i="19"/>
  <c r="N8" i="17"/>
  <c r="H10" i="19"/>
  <c r="G9" i="17"/>
  <c r="G12" i="19"/>
  <c r="E6" i="19"/>
  <c r="N13" i="17"/>
  <c r="P13" i="19"/>
  <c r="Q17" i="1" s="1"/>
  <c r="E7" i="17"/>
  <c r="F8" i="19"/>
  <c r="F7" i="17"/>
  <c r="G8" i="19"/>
  <c r="M4" i="19"/>
  <c r="K3" i="17"/>
  <c r="L8" i="17"/>
  <c r="E8" i="19"/>
  <c r="D7" i="17"/>
  <c r="F2" i="17"/>
  <c r="H9" i="19"/>
  <c r="I10" i="17"/>
  <c r="N11" i="19"/>
  <c r="O2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7"/>
  <c r="G4" i="17"/>
  <c r="K8" i="19"/>
  <c r="L12" i="19"/>
  <c r="M7" i="19"/>
  <c r="N8" i="19"/>
  <c r="L7" i="17"/>
  <c r="L13" i="17"/>
  <c r="N13" i="19"/>
  <c r="P4" i="19"/>
  <c r="G5" i="19"/>
  <c r="H12" i="19"/>
  <c r="G11" i="17"/>
  <c r="J2" i="17"/>
  <c r="M12" i="19"/>
  <c r="K11" i="17"/>
  <c r="E11" i="19"/>
  <c r="D10" i="17"/>
  <c r="E9" i="19"/>
  <c r="D8" i="17"/>
  <c r="D5" i="17"/>
  <c r="E8" i="17"/>
  <c r="F9" i="19"/>
  <c r="F8" i="17"/>
  <c r="H11" i="19"/>
  <c r="G10" i="17"/>
  <c r="G13" i="17"/>
  <c r="H2" i="19"/>
  <c r="G6" i="17"/>
  <c r="K10" i="19"/>
  <c r="K13" i="17"/>
  <c r="M13" i="19"/>
  <c r="N17" i="1" s="1"/>
  <c r="K7" i="17"/>
  <c r="M11" i="19"/>
  <c r="N2" i="19"/>
  <c r="L6" i="17"/>
  <c r="O6" i="19"/>
  <c r="P10" i="19"/>
  <c r="N9" i="17"/>
  <c r="N5" i="17"/>
  <c r="J10" i="17"/>
  <c r="E6" i="17"/>
  <c r="F2" i="19"/>
  <c r="F4" i="17"/>
  <c r="H5" i="19"/>
  <c r="N7" i="19"/>
  <c r="P7" i="19"/>
  <c r="F5" i="19"/>
  <c r="K6" i="19"/>
  <c r="M5" i="19"/>
  <c r="K5" i="17"/>
  <c r="E10" i="19"/>
  <c r="D9" i="17"/>
  <c r="D11" i="17"/>
  <c r="E4" i="17"/>
  <c r="E3" i="17"/>
  <c r="F4" i="19"/>
  <c r="F7" i="19"/>
  <c r="F6" i="17"/>
  <c r="G2" i="19"/>
  <c r="G10" i="19"/>
  <c r="H4" i="19"/>
  <c r="G3" i="17"/>
  <c r="I8" i="17"/>
  <c r="I3" i="17"/>
  <c r="J5" i="17"/>
  <c r="J9" i="17"/>
  <c r="M6" i="19"/>
  <c r="K4" i="17"/>
  <c r="L11" i="17"/>
  <c r="N5" i="19"/>
  <c r="L5" i="17"/>
  <c r="P11" i="19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10" i="19" l="1"/>
  <c r="K6" i="17"/>
  <c r="O3" i="19"/>
  <c r="K2" i="17"/>
  <c r="P3" i="19"/>
  <c r="M9" i="19"/>
  <c r="N13" i="1" s="1"/>
  <c r="P5" i="19"/>
  <c r="L3" i="17"/>
  <c r="P6" i="19"/>
  <c r="N3" i="19"/>
  <c r="G6" i="19"/>
  <c r="L3" i="19"/>
  <c r="K2" i="19"/>
  <c r="K11" i="19"/>
  <c r="K12" i="19"/>
  <c r="L16" i="1" s="1"/>
  <c r="F10" i="19"/>
  <c r="G14" i="1" s="1"/>
  <c r="F13" i="19"/>
  <c r="G17" i="1" s="1"/>
  <c r="D13" i="17"/>
  <c r="E12" i="19"/>
  <c r="F16" i="1" s="1"/>
  <c r="Q36" i="20"/>
  <c r="O40" i="20"/>
  <c r="L2" i="19"/>
  <c r="K21" i="20"/>
  <c r="O33" i="20"/>
  <c r="H3" i="19"/>
  <c r="G4" i="19"/>
  <c r="K7" i="19"/>
  <c r="L6" i="19"/>
  <c r="K5" i="19"/>
  <c r="E3" i="19"/>
  <c r="E5" i="19"/>
  <c r="M26" i="20"/>
  <c r="H7" i="19"/>
  <c r="F3" i="19"/>
  <c r="M25" i="20"/>
  <c r="M46" i="20" s="1"/>
  <c r="N6" i="17"/>
  <c r="L10" i="17"/>
  <c r="M8" i="19"/>
  <c r="N12" i="1" s="1"/>
  <c r="O4" i="19"/>
  <c r="D2" i="17"/>
  <c r="O31" i="20"/>
  <c r="Q39" i="20"/>
  <c r="E7" i="19"/>
  <c r="O32" i="20"/>
  <c r="O30" i="20"/>
  <c r="Q38" i="20"/>
  <c r="O5" i="19"/>
  <c r="G8" i="17"/>
  <c r="O7" i="19"/>
  <c r="K20" i="20"/>
  <c r="G3" i="19"/>
  <c r="E4" i="19"/>
  <c r="G13" i="19"/>
  <c r="H17" i="1" s="1"/>
  <c r="O12" i="19"/>
  <c r="P16" i="1" s="1"/>
  <c r="L11" i="19"/>
  <c r="M15" i="1" s="1"/>
  <c r="L9" i="19"/>
  <c r="M13" i="1" s="1"/>
  <c r="O12" i="17"/>
  <c r="Q12" i="19" s="1"/>
  <c r="E5" i="17"/>
  <c r="L2" i="17"/>
  <c r="N12" i="19"/>
  <c r="O16" i="1" s="1"/>
  <c r="I9" i="17"/>
  <c r="F3" i="17"/>
  <c r="M13" i="17"/>
  <c r="O13" i="17" s="1"/>
  <c r="O10" i="19"/>
  <c r="P14" i="1" s="1"/>
  <c r="F5" i="17"/>
  <c r="N9" i="19"/>
  <c r="M11" i="17"/>
  <c r="O11" i="17" s="1"/>
  <c r="F9" i="17"/>
  <c r="I2" i="17"/>
  <c r="F11" i="17"/>
  <c r="I6" i="17"/>
  <c r="E2" i="17"/>
  <c r="F11" i="19"/>
  <c r="G15" i="1" s="1"/>
  <c r="M9" i="17"/>
  <c r="J3" i="17"/>
  <c r="H6" i="19"/>
  <c r="L4" i="19"/>
  <c r="E82" i="1"/>
  <c r="K82" i="1" s="1"/>
  <c r="U82" i="1" s="1"/>
  <c r="W61" i="18"/>
  <c r="K61" i="18"/>
  <c r="W16" i="18"/>
  <c r="K16" i="18"/>
  <c r="E65" i="1"/>
  <c r="K65" i="1" s="1"/>
  <c r="U65" i="1" s="1"/>
  <c r="W44" i="18"/>
  <c r="K44" i="18"/>
  <c r="K31" i="18"/>
  <c r="W31" i="18"/>
  <c r="K21" i="18"/>
  <c r="W21" i="18"/>
  <c r="E62" i="1"/>
  <c r="K62" i="1" s="1"/>
  <c r="U62" i="1" s="1"/>
  <c r="K41" i="18"/>
  <c r="W41" i="18"/>
  <c r="W25" i="18"/>
  <c r="K25" i="18"/>
  <c r="K27" i="18"/>
  <c r="W27" i="18"/>
  <c r="E75" i="1"/>
  <c r="K75" i="1" s="1"/>
  <c r="U75" i="1" s="1"/>
  <c r="W54" i="18"/>
  <c r="K54" i="18"/>
  <c r="E59" i="1"/>
  <c r="K59" i="1" s="1"/>
  <c r="U59" i="1" s="1"/>
  <c r="W38" i="18"/>
  <c r="K38" i="18"/>
  <c r="K4" i="18"/>
  <c r="W4" i="18"/>
  <c r="K2" i="18"/>
  <c r="W2" i="18"/>
  <c r="E68" i="1"/>
  <c r="K68" i="1" s="1"/>
  <c r="U68" i="1" s="1"/>
  <c r="K47" i="18"/>
  <c r="W47" i="18"/>
  <c r="K33" i="18"/>
  <c r="W33" i="18"/>
  <c r="K28" i="18"/>
  <c r="W28" i="18"/>
  <c r="K60" i="18"/>
  <c r="E81" i="1"/>
  <c r="K81" i="1" s="1"/>
  <c r="U81" i="1" s="1"/>
  <c r="W60" i="18"/>
  <c r="K20" i="18"/>
  <c r="W20" i="18"/>
  <c r="E69" i="1"/>
  <c r="K69" i="1" s="1"/>
  <c r="U69" i="1" s="1"/>
  <c r="K48" i="18"/>
  <c r="W48" i="18"/>
  <c r="W29" i="18"/>
  <c r="K29" i="18"/>
  <c r="W26" i="18"/>
  <c r="K26" i="18"/>
  <c r="E66" i="1"/>
  <c r="K66" i="1" s="1"/>
  <c r="U66" i="1" s="1"/>
  <c r="W45" i="18"/>
  <c r="K45" i="18"/>
  <c r="K13" i="18"/>
  <c r="W13" i="18"/>
  <c r="K18" i="18"/>
  <c r="W18" i="18"/>
  <c r="K6" i="18"/>
  <c r="W6" i="18"/>
  <c r="E63" i="1"/>
  <c r="K63" i="1" s="1"/>
  <c r="U63" i="1" s="1"/>
  <c r="W42" i="18"/>
  <c r="K42" i="18"/>
  <c r="W8" i="18"/>
  <c r="K8" i="18"/>
  <c r="E72" i="1"/>
  <c r="K72" i="1" s="1"/>
  <c r="U72" i="1" s="1"/>
  <c r="K51" i="18"/>
  <c r="W51" i="18"/>
  <c r="K35" i="18"/>
  <c r="W35" i="18"/>
  <c r="K11" i="18"/>
  <c r="W11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30" i="18"/>
  <c r="W30" i="18"/>
  <c r="E73" i="1"/>
  <c r="K73" i="1" s="1"/>
  <c r="U73" i="1" s="1"/>
  <c r="K52" i="18"/>
  <c r="W52" i="18"/>
  <c r="K36" i="18"/>
  <c r="W36" i="18"/>
  <c r="K7" i="18"/>
  <c r="W7" i="18"/>
  <c r="E70" i="1"/>
  <c r="K70" i="1" s="1"/>
  <c r="U70" i="1" s="1"/>
  <c r="K49" i="18"/>
  <c r="W49" i="18"/>
  <c r="K23" i="18"/>
  <c r="W23" i="18"/>
  <c r="K24" i="18"/>
  <c r="W24" i="18"/>
  <c r="K17" i="18"/>
  <c r="W17" i="18"/>
  <c r="E67" i="1"/>
  <c r="K67" i="1" s="1"/>
  <c r="U67" i="1" s="1"/>
  <c r="W46" i="18"/>
  <c r="K46" i="18"/>
  <c r="K32" i="18"/>
  <c r="W32" i="18"/>
  <c r="W12" i="18"/>
  <c r="K12" i="18"/>
  <c r="E76" i="1"/>
  <c r="K76" i="1" s="1"/>
  <c r="U76" i="1" s="1"/>
  <c r="K55" i="18"/>
  <c r="W55" i="18"/>
  <c r="E60" i="1"/>
  <c r="K60" i="1" s="1"/>
  <c r="U60" i="1" s="1"/>
  <c r="W39" i="18"/>
  <c r="K39" i="18"/>
  <c r="K9" i="18"/>
  <c r="W9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10" i="18"/>
  <c r="W10" i="18"/>
  <c r="E74" i="1"/>
  <c r="K74" i="1" s="1"/>
  <c r="U74" i="1" s="1"/>
  <c r="K53" i="18"/>
  <c r="W53" i="18"/>
  <c r="K37" i="18"/>
  <c r="W37" i="18"/>
  <c r="K3" i="18"/>
  <c r="W3" i="18"/>
  <c r="W5" i="18"/>
  <c r="K5" i="18"/>
  <c r="E71" i="1"/>
  <c r="K71" i="1" s="1"/>
  <c r="U71" i="1" s="1"/>
  <c r="K50" i="18"/>
  <c r="W50" i="18"/>
  <c r="W34" i="18"/>
  <c r="K34" i="18"/>
  <c r="W22" i="18"/>
  <c r="K22" i="18"/>
  <c r="W15" i="18"/>
  <c r="K15" i="18"/>
  <c r="E64" i="1"/>
  <c r="K64" i="1" s="1"/>
  <c r="U64" i="1" s="1"/>
  <c r="K43" i="18"/>
  <c r="W43" i="18"/>
  <c r="W14" i="18"/>
  <c r="K14" i="18"/>
  <c r="M4" i="17"/>
  <c r="O14" i="1"/>
  <c r="N4" i="19"/>
  <c r="O11" i="1" s="1"/>
  <c r="H12" i="1"/>
  <c r="Q14" i="1"/>
  <c r="P12" i="1"/>
  <c r="H13" i="1"/>
  <c r="J8" i="17"/>
  <c r="O8" i="17" s="1"/>
  <c r="Q8" i="19" s="1"/>
  <c r="G12" i="1"/>
  <c r="F13" i="1"/>
  <c r="F12" i="19"/>
  <c r="G16" i="1" s="1"/>
  <c r="J4" i="17"/>
  <c r="Q13" i="1"/>
  <c r="I14" i="1"/>
  <c r="D14" i="1"/>
  <c r="O12" i="1"/>
  <c r="L13" i="1"/>
  <c r="F14" i="1"/>
  <c r="L11" i="1"/>
  <c r="Q11" i="1"/>
  <c r="L14" i="1"/>
  <c r="N11" i="1"/>
  <c r="G13" i="1"/>
  <c r="F15" i="1"/>
  <c r="P15" i="1"/>
  <c r="L15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O17" i="1"/>
  <c r="S17" i="1" s="1"/>
  <c r="O10" i="17"/>
  <c r="Q10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P11" i="1"/>
  <c r="R16" i="1"/>
  <c r="Q11" i="19"/>
  <c r="R15" i="1" s="1"/>
  <c r="Q13" i="19"/>
  <c r="R17" i="1" s="1"/>
  <c r="M11" i="1"/>
  <c r="R11" i="19"/>
  <c r="R10" i="19"/>
  <c r="R12" i="19"/>
  <c r="R9" i="19"/>
  <c r="O13" i="1"/>
  <c r="S13" i="1" s="1"/>
  <c r="O9" i="17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R14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Q44" i="2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23" i="18" s="1"/>
  <c r="H45" i="17"/>
  <c r="O50" i="17"/>
  <c r="S37" i="18" s="1"/>
  <c r="O49" i="17"/>
  <c r="S36" i="18" s="1"/>
  <c r="O48" i="17"/>
  <c r="S35" i="18" s="1"/>
  <c r="O47" i="17"/>
  <c r="S34" i="18" s="1"/>
  <c r="O46" i="17"/>
  <c r="S23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P46" i="17"/>
  <c r="V2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V16" i="6"/>
  <c r="V76" i="6" s="1"/>
  <c r="E9" i="6" s="1"/>
  <c r="Y16" i="6"/>
  <c r="Y76" i="6" s="1"/>
  <c r="D11" i="6" s="1"/>
  <c r="C11" i="17" s="1"/>
  <c r="H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I8" i="19" s="1"/>
  <c r="J12" i="1" s="1"/>
  <c r="Z16" i="6"/>
  <c r="Z76" i="6" s="1"/>
  <c r="E11" i="6" s="1"/>
  <c r="H16" i="6"/>
  <c r="U16" i="6"/>
  <c r="U76" i="6" s="1"/>
  <c r="D9" i="6" s="1"/>
  <c r="C9" i="17" s="1"/>
  <c r="H9" i="17" s="1"/>
  <c r="AD16" i="6"/>
  <c r="AD76" i="6" s="1"/>
  <c r="E13" i="6" s="1"/>
  <c r="W16" i="6"/>
  <c r="W76" i="6" s="1"/>
  <c r="D10" i="6" s="1"/>
  <c r="C10" i="17" s="1"/>
  <c r="H10" i="17" s="1"/>
  <c r="I10" i="19" s="1"/>
  <c r="J14" i="1" s="1"/>
  <c r="T16" i="6"/>
  <c r="T76" i="6" s="1"/>
  <c r="E8" i="6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J33" i="18" s="1"/>
  <c r="H40" i="17"/>
  <c r="H32" i="17"/>
  <c r="H24" i="17"/>
  <c r="H16" i="17"/>
  <c r="O37" i="17"/>
  <c r="O33" i="17"/>
  <c r="O25" i="17"/>
  <c r="O17" i="17"/>
  <c r="H15" i="17"/>
  <c r="H43" i="17"/>
  <c r="J32" i="18" s="1"/>
  <c r="H39" i="17"/>
  <c r="H35" i="17"/>
  <c r="H31" i="17"/>
  <c r="H27" i="17"/>
  <c r="H23" i="17"/>
  <c r="H19" i="17"/>
  <c r="J29" i="18" s="1"/>
  <c r="O44" i="17"/>
  <c r="S33" i="18" s="1"/>
  <c r="O40" i="17"/>
  <c r="O36" i="17"/>
  <c r="O32" i="17"/>
  <c r="O28" i="17"/>
  <c r="O24" i="17"/>
  <c r="O20" i="17"/>
  <c r="O16" i="17"/>
  <c r="H36" i="17"/>
  <c r="H28" i="17"/>
  <c r="H20" i="17"/>
  <c r="O41" i="17"/>
  <c r="S18" i="18" s="1"/>
  <c r="O29" i="17"/>
  <c r="O21" i="17"/>
  <c r="O15" i="17"/>
  <c r="S25" i="18" s="1"/>
  <c r="H42" i="17"/>
  <c r="J13" i="18" s="1"/>
  <c r="H38" i="17"/>
  <c r="H34" i="17"/>
  <c r="H30" i="17"/>
  <c r="J24" i="18" s="1"/>
  <c r="H26" i="17"/>
  <c r="J5" i="18" s="1"/>
  <c r="H22" i="17"/>
  <c r="H18" i="17"/>
  <c r="O43" i="17"/>
  <c r="O39" i="17"/>
  <c r="S3" i="18" s="1"/>
  <c r="O35" i="17"/>
  <c r="S4" i="18" s="1"/>
  <c r="O31" i="17"/>
  <c r="S22" i="18" s="1"/>
  <c r="O27" i="17"/>
  <c r="O23" i="17"/>
  <c r="O19" i="17"/>
  <c r="S29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" i="18" l="1"/>
  <c r="S32" i="18"/>
  <c r="S26" i="18"/>
  <c r="S28" i="18"/>
  <c r="S15" i="18"/>
  <c r="S27" i="18"/>
  <c r="S20" i="18"/>
  <c r="J19" i="18"/>
  <c r="J8" i="18"/>
  <c r="J12" i="18"/>
  <c r="J25" i="18"/>
  <c r="J14" i="18"/>
  <c r="P11" i="17"/>
  <c r="S11" i="19" s="1"/>
  <c r="I11" i="19"/>
  <c r="J15" i="1" s="1"/>
  <c r="P9" i="17"/>
  <c r="S9" i="19" s="1"/>
  <c r="I9" i="19"/>
  <c r="J13" i="1" s="1"/>
  <c r="P13" i="17"/>
  <c r="S13" i="19" s="1"/>
  <c r="I13" i="19"/>
  <c r="J17" i="1" s="1"/>
  <c r="P12" i="17"/>
  <c r="S12" i="19" s="1"/>
  <c r="I12" i="19"/>
  <c r="J16" i="1" s="1"/>
  <c r="S19" i="18"/>
  <c r="S11" i="18"/>
  <c r="J15" i="18"/>
  <c r="S9" i="18"/>
  <c r="J20" i="18"/>
  <c r="J3" i="18"/>
  <c r="S14" i="18"/>
  <c r="J11" i="18"/>
  <c r="J16" i="18"/>
  <c r="J2" i="18"/>
  <c r="J6" i="18"/>
  <c r="J21" i="18"/>
  <c r="J10" i="18"/>
  <c r="J22" i="18"/>
  <c r="J7" i="18"/>
  <c r="J4" i="18"/>
  <c r="J27" i="18"/>
  <c r="J28" i="18"/>
  <c r="J31" i="18"/>
  <c r="J9" i="18"/>
  <c r="J18" i="18"/>
  <c r="S13" i="18"/>
  <c r="S8" i="18"/>
  <c r="S21" i="18"/>
  <c r="S24" i="18"/>
  <c r="S7" i="18"/>
  <c r="S6" i="18"/>
  <c r="S12" i="18"/>
  <c r="S10" i="18"/>
  <c r="S17" i="18"/>
  <c r="S16" i="18"/>
  <c r="J17" i="18"/>
  <c r="S31" i="18"/>
  <c r="S5" i="18"/>
  <c r="J26" i="18"/>
  <c r="P8" i="17"/>
  <c r="S8" i="19" s="1"/>
  <c r="P10" i="17"/>
  <c r="O75" i="17"/>
  <c r="S30" i="18"/>
  <c r="R30" i="18" s="1"/>
  <c r="J30" i="18"/>
  <c r="I3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T15" i="1" l="1"/>
  <c r="S10" i="19"/>
  <c r="R25" i="18"/>
  <c r="R4" i="18"/>
  <c r="R17" i="18"/>
  <c r="R12" i="18"/>
  <c r="R9" i="18"/>
  <c r="R7" i="18"/>
  <c r="R28" i="18"/>
  <c r="R32" i="18"/>
  <c r="R8" i="18"/>
  <c r="R6" i="18"/>
  <c r="R20" i="18"/>
  <c r="R22" i="18"/>
  <c r="R2" i="18"/>
  <c r="R23" i="18"/>
  <c r="R29" i="18"/>
  <c r="R36" i="18"/>
  <c r="R31" i="18"/>
  <c r="R27" i="18"/>
  <c r="R21" i="18"/>
  <c r="R15" i="18"/>
  <c r="R37" i="18"/>
  <c r="R3" i="18"/>
  <c r="R13" i="18"/>
  <c r="R18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3" i="19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7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L76" i="6"/>
  <c r="E4" i="6" s="1"/>
  <c r="O76" i="6"/>
  <c r="D6" i="6" s="1"/>
  <c r="N76" i="6"/>
  <c r="E5" i="6" s="1"/>
  <c r="C5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4" i="19"/>
  <c r="D11" i="1" s="1"/>
  <c r="T13" i="19"/>
  <c r="T17" i="1" s="1"/>
  <c r="J13" i="19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J12" i="19"/>
  <c r="T10" i="19"/>
  <c r="J10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19" i="18"/>
  <c r="L53" i="1"/>
  <c r="K19" i="18"/>
  <c r="W1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N84" i="1" l="1"/>
  <c r="M84" i="1"/>
  <c r="L84" i="1"/>
  <c r="G84" i="1"/>
  <c r="F84" i="1"/>
  <c r="E84" i="1"/>
  <c r="D8" i="19"/>
  <c r="E12" i="1" s="1"/>
  <c r="K12" i="1" s="1"/>
  <c r="U12" i="1" s="1"/>
  <c r="D9" i="19"/>
  <c r="D2" i="19"/>
  <c r="T2" i="19" s="1"/>
  <c r="T16" i="1"/>
  <c r="T13" i="1"/>
  <c r="T14" i="1"/>
  <c r="V15" i="1"/>
  <c r="V17" i="1"/>
  <c r="V16" i="1"/>
  <c r="R2" i="19"/>
  <c r="R6" i="19"/>
  <c r="R4" i="19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3" i="6"/>
  <c r="D6" i="19" l="1"/>
  <c r="D3" i="19"/>
  <c r="T3" i="19" s="1"/>
  <c r="D5" i="19"/>
  <c r="T5" i="19" s="1"/>
  <c r="U42" i="1"/>
  <c r="J8" i="19"/>
  <c r="T8" i="19"/>
  <c r="E13" i="1"/>
  <c r="K13" i="1" s="1"/>
  <c r="U13" i="1" s="1"/>
  <c r="V14" i="1" s="1"/>
  <c r="T9" i="19"/>
  <c r="J9" i="19"/>
  <c r="J2" i="19"/>
  <c r="D4" i="19"/>
  <c r="T4" i="19" s="1"/>
  <c r="D7" i="19"/>
  <c r="J7" i="19" s="1"/>
  <c r="K84" i="1"/>
  <c r="S84" i="1"/>
  <c r="T6" i="19"/>
  <c r="J6" i="19"/>
  <c r="U47" i="1"/>
  <c r="H6" i="17"/>
  <c r="H7" i="17"/>
  <c r="O7" i="17"/>
  <c r="Q2" i="19" s="1"/>
  <c r="O6" i="17"/>
  <c r="O2" i="17"/>
  <c r="Q5" i="19" s="1"/>
  <c r="O4" i="17"/>
  <c r="O3" i="17"/>
  <c r="Q6" i="19" s="1"/>
  <c r="H5" i="17"/>
  <c r="O5" i="17"/>
  <c r="F7" i="1"/>
  <c r="U57" i="1"/>
  <c r="U31" i="1"/>
  <c r="U53" i="1"/>
  <c r="I19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7" i="19"/>
  <c r="H9" i="1"/>
  <c r="H10" i="1"/>
  <c r="P44" i="17"/>
  <c r="V33" i="18" s="1"/>
  <c r="P43" i="17"/>
  <c r="V32" i="18" s="1"/>
  <c r="P41" i="17"/>
  <c r="P42" i="17"/>
  <c r="P29" i="17"/>
  <c r="P34" i="17"/>
  <c r="P35" i="17"/>
  <c r="P38" i="17"/>
  <c r="P33" i="17"/>
  <c r="V10" i="18" s="1"/>
  <c r="P28" i="17"/>
  <c r="P32" i="17"/>
  <c r="P27" i="17"/>
  <c r="P30" i="17"/>
  <c r="P37" i="17"/>
  <c r="V31" i="18" s="1"/>
  <c r="P36" i="17"/>
  <c r="P40" i="17"/>
  <c r="P31" i="17"/>
  <c r="P39" i="17"/>
  <c r="P24" i="17"/>
  <c r="P22" i="17"/>
  <c r="P26" i="17"/>
  <c r="P23" i="17"/>
  <c r="P16" i="17"/>
  <c r="P21" i="17"/>
  <c r="P17" i="17"/>
  <c r="V21" i="18" s="1"/>
  <c r="P20" i="17"/>
  <c r="P25" i="17"/>
  <c r="P18" i="17"/>
  <c r="P19" i="17"/>
  <c r="I6" i="19" l="1"/>
  <c r="Q3" i="19"/>
  <c r="Q4" i="19"/>
  <c r="V24" i="18"/>
  <c r="Q7" i="19"/>
  <c r="V15" i="18"/>
  <c r="V29" i="18"/>
  <c r="V11" i="18"/>
  <c r="V4" i="18"/>
  <c r="V3" i="18"/>
  <c r="J3" i="19"/>
  <c r="I3" i="19" s="1"/>
  <c r="I2" i="19"/>
  <c r="I7" i="19"/>
  <c r="V6" i="18"/>
  <c r="V12" i="18"/>
  <c r="V18" i="18"/>
  <c r="V16" i="18"/>
  <c r="V8" i="18"/>
  <c r="V42" i="1"/>
  <c r="V43" i="1"/>
  <c r="J5" i="19"/>
  <c r="I5" i="19" s="1"/>
  <c r="J8" i="1" s="1"/>
  <c r="V28" i="18"/>
  <c r="V19" i="18"/>
  <c r="V27" i="18"/>
  <c r="V13" i="18"/>
  <c r="V2" i="18"/>
  <c r="V5" i="18"/>
  <c r="V22" i="18"/>
  <c r="V14" i="18"/>
  <c r="V17" i="18"/>
  <c r="V9" i="18"/>
  <c r="E11" i="1"/>
  <c r="K11" i="1" s="1"/>
  <c r="V26" i="18"/>
  <c r="V13" i="1"/>
  <c r="J4" i="19"/>
  <c r="I4" i="19" s="1"/>
  <c r="P2" i="17"/>
  <c r="S5" i="19" s="1"/>
  <c r="I33" i="18"/>
  <c r="I7" i="18"/>
  <c r="I2" i="18"/>
  <c r="I25" i="18"/>
  <c r="I34" i="18"/>
  <c r="I29" i="18"/>
  <c r="I22" i="18"/>
  <c r="I21" i="18"/>
  <c r="I15" i="18"/>
  <c r="I12" i="18"/>
  <c r="I28" i="18"/>
  <c r="I16" i="18"/>
  <c r="I10" i="18"/>
  <c r="I24" i="18"/>
  <c r="I27" i="18"/>
  <c r="I26" i="18"/>
  <c r="I38" i="18"/>
  <c r="I17" i="18"/>
  <c r="I4" i="18"/>
  <c r="I5" i="18"/>
  <c r="I37" i="18"/>
  <c r="I9" i="18"/>
  <c r="I11" i="18"/>
  <c r="I36" i="18"/>
  <c r="I20" i="18"/>
  <c r="I3" i="18"/>
  <c r="I35" i="18"/>
  <c r="I32" i="18"/>
  <c r="I31" i="18"/>
  <c r="I23" i="18"/>
  <c r="I13" i="18"/>
  <c r="I8" i="18"/>
  <c r="I18" i="18"/>
  <c r="I14" i="18"/>
  <c r="I6" i="18"/>
  <c r="V48" i="1"/>
  <c r="R19" i="18"/>
  <c r="V58" i="1"/>
  <c r="V57" i="1"/>
  <c r="T7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P7" i="17"/>
  <c r="S2" i="19" s="1"/>
  <c r="P3" i="17"/>
  <c r="M19" i="1"/>
  <c r="H19" i="1"/>
  <c r="N19" i="1"/>
  <c r="E6" i="1"/>
  <c r="K6" i="1" s="1"/>
  <c r="E7" i="1"/>
  <c r="K7" i="1" s="1"/>
  <c r="E8" i="1"/>
  <c r="K8" i="1" s="1"/>
  <c r="P15" i="17"/>
  <c r="V25" i="18" s="1"/>
  <c r="P4" i="17"/>
  <c r="S3" i="19" s="1"/>
  <c r="S4" i="19" l="1"/>
  <c r="S6" i="19"/>
  <c r="V7" i="18"/>
  <c r="J11" i="1"/>
  <c r="V20" i="18"/>
  <c r="U20" i="18" s="1"/>
  <c r="S7" i="19"/>
  <c r="T7" i="1" s="1"/>
  <c r="J9" i="1"/>
  <c r="J10" i="1"/>
  <c r="J7" i="1"/>
  <c r="J53" i="1"/>
  <c r="J23" i="1"/>
  <c r="R6" i="1"/>
  <c r="J28" i="1"/>
  <c r="J24" i="1"/>
  <c r="J39" i="1"/>
  <c r="J36" i="1"/>
  <c r="J46" i="1"/>
  <c r="J25" i="1"/>
  <c r="J31" i="1"/>
  <c r="J47" i="1"/>
  <c r="J29" i="1"/>
  <c r="P75" i="17"/>
  <c r="V30" i="18"/>
  <c r="U3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5" i="18"/>
  <c r="U3" i="18"/>
  <c r="R38" i="18"/>
  <c r="U28" i="18"/>
  <c r="U17" i="18"/>
  <c r="U13" i="18"/>
  <c r="U37" i="18"/>
  <c r="U27" i="18"/>
  <c r="R10" i="18"/>
  <c r="R23" i="1" s="1"/>
  <c r="R16" i="18"/>
  <c r="R24" i="18"/>
  <c r="R50" i="1" s="1"/>
  <c r="U31" i="18"/>
  <c r="U36" i="18"/>
  <c r="R11" i="18"/>
  <c r="R36" i="1" s="1"/>
  <c r="U21" i="18"/>
  <c r="U6" i="18"/>
  <c r="U12" i="18"/>
  <c r="U22" i="18"/>
  <c r="R14" i="18"/>
  <c r="R34" i="18"/>
  <c r="R35" i="18"/>
  <c r="U25" i="18"/>
  <c r="U4" i="18"/>
  <c r="U7" i="18"/>
  <c r="U8" i="18"/>
  <c r="U32" i="18"/>
  <c r="U23" i="18"/>
  <c r="U15" i="18"/>
  <c r="U9" i="18"/>
  <c r="R5" i="18"/>
  <c r="U2" i="18"/>
  <c r="R26" i="18"/>
  <c r="R33" i="18"/>
  <c r="R53" i="1" s="1"/>
  <c r="U19" i="18"/>
  <c r="U9" i="1"/>
  <c r="K19" i="1"/>
  <c r="U10" i="1"/>
  <c r="U7" i="1"/>
  <c r="U11" i="1"/>
  <c r="V12" i="1" s="1"/>
  <c r="U8" i="1"/>
  <c r="U6" i="1"/>
  <c r="S19" i="1"/>
  <c r="T9" i="1"/>
  <c r="E19" i="1"/>
  <c r="R54" i="1" l="1"/>
  <c r="R30" i="1"/>
  <c r="R42" i="1"/>
  <c r="R24" i="1"/>
  <c r="R27" i="1"/>
  <c r="R31" i="1"/>
  <c r="R43" i="1"/>
  <c r="R32" i="1"/>
  <c r="R49" i="1"/>
  <c r="R45" i="1"/>
  <c r="T8" i="1"/>
  <c r="R44" i="1"/>
  <c r="R26" i="1"/>
  <c r="R25" i="1"/>
  <c r="R35" i="1"/>
  <c r="T10" i="1"/>
  <c r="R39" i="1"/>
  <c r="R46" i="1"/>
  <c r="T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T57" i="1"/>
  <c r="R58" i="1"/>
  <c r="R59" i="1"/>
  <c r="R51" i="1"/>
  <c r="R52" i="1"/>
  <c r="T43" i="1"/>
  <c r="U11" i="18"/>
  <c r="U14" i="18"/>
  <c r="U18" i="18"/>
  <c r="U33" i="18"/>
  <c r="T51" i="1" s="1"/>
  <c r="U29" i="18"/>
  <c r="T23" i="1" s="1"/>
  <c r="U10" i="18"/>
  <c r="U26" i="18"/>
  <c r="T30" i="1" s="1"/>
  <c r="U35" i="18"/>
  <c r="U38" i="18"/>
  <c r="U16" i="18"/>
  <c r="U34" i="18"/>
  <c r="U24" i="18"/>
  <c r="T50" i="1" s="1"/>
  <c r="J6" i="1"/>
  <c r="T6" i="1"/>
  <c r="V11" i="1"/>
  <c r="V10" i="1"/>
  <c r="R19" i="1"/>
  <c r="V8" i="1"/>
  <c r="V9" i="1"/>
  <c r="V7" i="1"/>
  <c r="U19" i="1"/>
  <c r="T54" i="1" l="1"/>
  <c r="T31" i="1"/>
  <c r="T24" i="1"/>
  <c r="T29" i="1"/>
  <c r="T36" i="1"/>
  <c r="T27" i="1"/>
  <c r="T37" i="1"/>
  <c r="T45" i="1"/>
  <c r="T25" i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<sst xmlns="http://schemas.openxmlformats.org/spreadsheetml/2006/main" count="717" uniqueCount="186">
  <si>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</si>
  <si>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</si>
  <si>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</si>
  <si>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</si>
  <si>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</si>
  <si>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</si>
  <si>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</si>
  <si>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</si>
  <si>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</si>
  <si>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</si>
  <si>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</si>
  <si>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</si>
  <si>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</si>
  <si>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</si>
  <si>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</si>
  <si>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</si>
  <si>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</si>
  <si>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</si>
  <si>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</si>
  <si>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</si>
  <si>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</si>
  <si>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</si>
  <si>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</si>
  <si>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</si>
  <si>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</si>
  <si>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</si>
  <si>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</si>
  <si>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</si>
  <si>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</si>
  <si>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</si>
  <si>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</si>
  <si>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</si>
  <si>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</si>
  <si>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</si>
  <si>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</si>
  <si>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</si>
  <si>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</si>
  <si>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</si>
  <si>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</si>
  <si>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</si>
  <si>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</si>
  <si>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</si>
  <si>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</si>
  <si>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</si>
  <si>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</si>
  <si>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</si>
  <si>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</si>
  <si>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</si>
  <si>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</si>
  <si>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</si>
  <si>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</si>
  <si>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</si>
  <si>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</si>
  <si>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</si>
  <si>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</si>
  <si>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</si>
  <si>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</si>
  <si>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</si>
  <si>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</si>
  <si>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</si>
  <si>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</si>
  <si>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</si>
  <si>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</si>
  <si>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</si>
  <si>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</si>
  <si>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</si>
  <si>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</si>
  <si>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</si>
  <si>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</si>
  <si>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</si>
  <si>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</si>
  <si>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</si>
  <si>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</si>
  <si>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</si>
  <si>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</si>
  <si>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20</t>
  </si>
  <si>
    <t>Schütze 29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</si>
  <si>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</si>
  <si>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</si>
  <si>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</si>
  <si>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</si>
  <si>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</si>
  <si>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</si>
  <si>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</si>
  <si>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</si>
  <si>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</si>
  <si>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</si>
  <si>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</si>
  <si>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</si>
  <si>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</si>
  <si>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</si>
  <si>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</si>
  <si>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</si>
  <si>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</si>
  <si>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</si>
  <si>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</si>
  <si>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</si>
  <si>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</si>
  <si>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</si>
  <si>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</si>
  <si>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</si>
  <si>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</si>
  <si>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</si>
  <si>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</si>
  <si>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</si>
  <si>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</si>
  <si>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</si>
  <si>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</si>
  <si>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</si>
  <si>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</si>
  <si>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</si>
  <si>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</si>
  <si>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</si>
  <si>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</si>
  <si>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</si>
  <si>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</si>
  <si>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</si>
  <si>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</si>
  <si>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</si>
  <si>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</si>
  <si>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</si>
  <si>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</si>
  <si>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</si>
  <si>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</si>
  <si>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</si>
  <si>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</si>
  <si>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</si>
  <si>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</si>
  <si>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</si>
  <si>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</si>
  <si>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</si>
  <si>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</si>
  <si>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</si>
  <si>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</si>
  <si>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</si>
  <si>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</si>
  <si>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</si>
  <si>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</si>
  <si>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</si>
  <si>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</si>
  <si>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</si>
  <si>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</si>
  <si>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</si>
  <si>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</si>
  <si>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</si>
  <si>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</si>
  <si>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</si>
  <si>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</si>
  <si>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</si>
  <si>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</si>
  <si>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</si>
  <si>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</si>
  <si>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</si>
  <si>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</si>
  <si>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</si>
  <si>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</si>
  <si>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</si>
  <si>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</si>
  <si>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</si>
  <si>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</si>
  <si>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</si>
  <si>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</si>
  <si>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</si>
  <si>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</si>
  <si>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</si>
  <si>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</si>
  <si>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</si>
  <si>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</si>
  <si>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</si>
  <si>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</si>
  <si>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</si>
  <si>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</si>
  <si>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</si>
  <si>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</si>
  <si>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</si>
  <si>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</si>
  <si>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</si>
  <si>
    <t xml:space="preserve">Stümpler Jan Luka </t>
  </si>
  <si>
    <t>Yvonne Segbers</t>
  </si>
  <si>
    <t>Michael Meibers</t>
  </si>
  <si>
    <t>Hendrik Merschendorf</t>
  </si>
  <si>
    <t>Pieper Jonas</t>
  </si>
  <si>
    <t>Helmer, Nils</t>
  </si>
  <si>
    <t>Frank Kuper</t>
  </si>
  <si>
    <t>01525/6118900</t>
  </si>
  <si>
    <t>G.Jansen/F.Kuper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</si>
</sst>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P8" sqref="P8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118</v>
      </c>
      <c r="E3" s="111" t="s">
        <v>119</v>
      </c>
      <c r="F3" s="111" t="s">
        <v>120</v>
      </c>
      <c r="G3" s="111" t="s">
        <v>121</v>
      </c>
      <c r="H3" s="111"/>
      <c r="I3" s="111"/>
      <c r="J3" s="159" t="s">
        <v>1</v>
      </c>
      <c r="K3" s="159"/>
      <c r="L3" s="111" t="s">
        <v>122</v>
      </c>
      <c r="M3" s="111" t="s">
        <v>123</v>
      </c>
      <c r="N3" s="111" t="s">
        <v>124</v>
      </c>
      <c r="O3" s="111" t="s">
        <v>125</v>
      </c>
      <c r="P3" s="111" t="s">
        <v>126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127</v>
      </c>
      <c r="E4" s="30" t="s">
        <v>128</v>
      </c>
      <c r="F4" s="30" t="s">
        <v>129</v>
      </c>
      <c r="G4" s="30" t="s">
        <v>130</v>
      </c>
      <c r="H4" s="30"/>
      <c r="I4" s="30"/>
      <c r="J4" s="29" t="s">
        <v>0</v>
      </c>
      <c r="K4" s="31" t="s">
        <v>4</v>
      </c>
      <c r="L4" s="30" t="s">
        <v>131</v>
      </c>
      <c r="M4" s="30" t="s">
        <v>132</v>
      </c>
      <c r="N4" s="30" t="s">
        <v>135</v>
      </c>
      <c r="O4" s="30" t="s">
        <v>134</v>
      </c>
      <c r="P4" s="30" t="s">
        <v>133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</v>
      </c>
      <c r="C6" s="151"/>
      <c r="D6" s="36">
        <f>'Übersicht Gruppen'!C2</f>
        <v>565</v>
      </c>
      <c r="E6" s="36">
        <f>'Übersicht Gruppen'!D2</f>
        <v>545.29999999999995</v>
      </c>
      <c r="F6" s="36">
        <f>'Übersicht Gruppen'!E2</f>
        <v>564.70000000000005</v>
      </c>
      <c r="G6" s="36">
        <f>'Übersicht Gruppen'!F2</f>
        <v>539.20000000000005</v>
      </c>
      <c r="H6" s="36">
        <f>'Übersicht Gruppen'!G2</f>
        <v>0</v>
      </c>
      <c r="I6" s="36">
        <f>'Übersicht Gruppen'!H2</f>
        <v>0</v>
      </c>
      <c r="J6" s="37">
        <f>'Übersicht Gruppen'!I2</f>
        <v>553.54999999999995</v>
      </c>
      <c r="K6" s="38">
        <f t="shared" ref="K6:K17" si="0">SUM(D6:I6)</f>
        <v>2214.1999999999998</v>
      </c>
      <c r="L6" s="36">
        <f>'Übersicht Gruppen'!K2</f>
        <v>563.6</v>
      </c>
      <c r="M6" s="36">
        <f>'Übersicht Gruppen'!L2</f>
        <v>551.9</v>
      </c>
      <c r="N6" s="36">
        <f>'Übersicht Gruppen'!M2</f>
        <v>560.70000000000005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558.73333333333335</v>
      </c>
      <c r="S6" s="38">
        <f t="shared" ref="S6:S17" si="1">SUM(L6:Q6)</f>
        <v>1676.2</v>
      </c>
      <c r="T6" s="37">
        <f>'Übersicht Gruppen'!S2</f>
        <v>555.77142857142849</v>
      </c>
      <c r="U6" s="38">
        <f>SUM(S6+K6)</f>
        <v>3890.3999999999996</v>
      </c>
      <c r="V6" s="155"/>
    </row>
    <row r="7" spans="1:22" ht="20.25" customHeight="1" x14ac:dyDescent="0.25">
      <c r="A7" s="39">
        <v>2</v>
      </c>
      <c r="B7" s="152" t="str">
        <f>'Übersicht Gruppen'!B3</f>
        <v>Esterwegen</v>
      </c>
      <c r="C7" s="153"/>
      <c r="D7" s="40">
        <f>'Übersicht Gruppen'!C3</f>
        <v>519.5</v>
      </c>
      <c r="E7" s="40">
        <f>'Übersicht Gruppen'!D3</f>
        <v>478.6</v>
      </c>
      <c r="F7" s="40">
        <f>'Übersicht Gruppen'!E3</f>
        <v>515</v>
      </c>
      <c r="G7" s="40">
        <f>'Übersicht Gruppen'!F3</f>
        <v>492.8</v>
      </c>
      <c r="H7" s="40">
        <f>'Übersicht Gruppen'!G3</f>
        <v>0</v>
      </c>
      <c r="I7" s="40">
        <f>'Übersicht Gruppen'!H3</f>
        <v>0</v>
      </c>
      <c r="J7" s="41">
        <f>'Übersicht Gruppen'!I3</f>
        <v>501.47499999999997</v>
      </c>
      <c r="K7" s="42">
        <f t="shared" si="0"/>
        <v>2005.8999999999999</v>
      </c>
      <c r="L7" s="40">
        <f>'Übersicht Gruppen'!K3</f>
        <v>522.20000000000005</v>
      </c>
      <c r="M7" s="40">
        <f>'Übersicht Gruppen'!L3</f>
        <v>522.9</v>
      </c>
      <c r="N7" s="40">
        <f>'Übersicht Gruppen'!M3</f>
        <v>490.7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511.93333333333334</v>
      </c>
      <c r="S7" s="42">
        <f t="shared" si="1"/>
        <v>1535.8</v>
      </c>
      <c r="T7" s="41">
        <f>'Übersicht Gruppen'!S3</f>
        <v>505.95714285714286</v>
      </c>
      <c r="U7" s="42">
        <f t="shared" ref="U7:U17" si="2">SUM(S7+K7)</f>
        <v>3541.7</v>
      </c>
      <c r="V7" s="42">
        <f>(U6-U7)*-1</f>
        <v>-348.69999999999982</v>
      </c>
    </row>
    <row r="8" spans="1:22" ht="20.25" customHeight="1" x14ac:dyDescent="0.25">
      <c r="A8" s="43">
        <v>3</v>
      </c>
      <c r="B8" s="150" t="str">
        <f>'Übersicht Gruppen'!B4</f>
        <v>Lorup</v>
      </c>
      <c r="C8" s="151"/>
      <c r="D8" s="36">
        <f>'Übersicht Gruppen'!C4</f>
        <v>394.90000000000003</v>
      </c>
      <c r="E8" s="36">
        <f>'Übersicht Gruppen'!D4</f>
        <v>404.5</v>
      </c>
      <c r="F8" s="36">
        <f>'Übersicht Gruppen'!E4</f>
        <v>436.5</v>
      </c>
      <c r="G8" s="36">
        <f>'Übersicht Gruppen'!F4</f>
        <v>443.2</v>
      </c>
      <c r="H8" s="36">
        <f>'Übersicht Gruppen'!G4</f>
        <v>0</v>
      </c>
      <c r="I8" s="36">
        <f>'Übersicht Gruppen'!H4</f>
        <v>0</v>
      </c>
      <c r="J8" s="37">
        <f>'Übersicht Gruppen'!I4</f>
        <v>419.77500000000003</v>
      </c>
      <c r="K8" s="38">
        <f t="shared" si="0"/>
        <v>1679.1000000000001</v>
      </c>
      <c r="L8" s="36">
        <f>'Übersicht Gruppen'!K4</f>
        <v>425.40000000000003</v>
      </c>
      <c r="M8" s="36">
        <f>'Übersicht Gruppen'!L4</f>
        <v>444.20000000000005</v>
      </c>
      <c r="N8" s="36">
        <f>'Übersicht Gruppen'!M4</f>
        <v>507.7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459.10000000000008</v>
      </c>
      <c r="S8" s="38">
        <f t="shared" si="1"/>
        <v>1377.3000000000002</v>
      </c>
      <c r="T8" s="37">
        <f>'Übersicht Gruppen'!S4</f>
        <v>436.62857142857138</v>
      </c>
      <c r="U8" s="38">
        <f t="shared" si="2"/>
        <v>3056.4000000000005</v>
      </c>
      <c r="V8" s="38">
        <f t="shared" ref="V8:V17" si="3">(U7-U8)*-1</f>
        <v>-485.29999999999927</v>
      </c>
    </row>
    <row r="9" spans="1:22" ht="20.25" customHeight="1" x14ac:dyDescent="0.25">
      <c r="A9" s="29">
        <v>4</v>
      </c>
      <c r="B9" s="152" t="str">
        <f>'Übersicht Gruppen'!B5</f>
        <v>Spahnharenstätte</v>
      </c>
      <c r="C9" s="153"/>
      <c r="D9" s="40">
        <f>'Übersicht Gruppen'!C5</f>
        <v>318.60000000000002</v>
      </c>
      <c r="E9" s="40">
        <f>'Übersicht Gruppen'!D5</f>
        <v>349.09999999999997</v>
      </c>
      <c r="F9" s="40">
        <f>'Übersicht Gruppen'!E5</f>
        <v>263.5</v>
      </c>
      <c r="G9" s="40">
        <f>'Übersicht Gruppen'!F5</f>
        <v>344.4</v>
      </c>
      <c r="H9" s="40">
        <f>'Übersicht Gruppen'!G5</f>
        <v>0</v>
      </c>
      <c r="I9" s="40">
        <f>'Übersicht Gruppen'!H5</f>
        <v>0</v>
      </c>
      <c r="J9" s="41">
        <f>'Übersicht Gruppen'!I5</f>
        <v>318.89999999999998</v>
      </c>
      <c r="K9" s="42">
        <f t="shared" si="0"/>
        <v>1275.5999999999999</v>
      </c>
      <c r="L9" s="40">
        <f>'Übersicht Gruppen'!K5</f>
        <v>225.8</v>
      </c>
      <c r="M9" s="40">
        <f>'Übersicht Gruppen'!L5</f>
        <v>361.5</v>
      </c>
      <c r="N9" s="40">
        <f>'Übersicht Gruppen'!M5</f>
        <v>372.1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319.8</v>
      </c>
      <c r="S9" s="42">
        <f t="shared" si="1"/>
        <v>959.4</v>
      </c>
      <c r="T9" s="41">
        <f>'Übersicht Gruppen'!S5</f>
        <v>319.28571428571428</v>
      </c>
      <c r="U9" s="42">
        <f t="shared" si="2"/>
        <v>2235</v>
      </c>
      <c r="V9" s="42">
        <f t="shared" si="3"/>
        <v>-821.40000000000055</v>
      </c>
    </row>
    <row r="10" spans="1:22" ht="20.25" customHeight="1" x14ac:dyDescent="0.25">
      <c r="A10" s="44">
        <v>5</v>
      </c>
      <c r="B10" s="150" t="str">
        <f>'Übersicht Gruppen'!B6</f>
        <v>Börgermoor</v>
      </c>
      <c r="C10" s="151"/>
      <c r="D10" s="36">
        <f>'Übersicht Gruppen'!C6</f>
        <v>183.4</v>
      </c>
      <c r="E10" s="36">
        <f>'Übersicht Gruppen'!D6</f>
        <v>201.10000000000002</v>
      </c>
      <c r="F10" s="36">
        <f>'Übersicht Gruppen'!E6</f>
        <v>227.3</v>
      </c>
      <c r="G10" s="36">
        <f>'Übersicht Gruppen'!F6</f>
        <v>134.19999999999999</v>
      </c>
      <c r="H10" s="36">
        <f>'Übersicht Gruppen'!G6</f>
        <v>0</v>
      </c>
      <c r="I10" s="36">
        <f>'Übersicht Gruppen'!H6</f>
        <v>0</v>
      </c>
      <c r="J10" s="37">
        <f>'Übersicht Gruppen'!I6</f>
        <v>186.5</v>
      </c>
      <c r="K10" s="38">
        <f t="shared" si="0"/>
        <v>746</v>
      </c>
      <c r="L10" s="36">
        <f>'Übersicht Gruppen'!K6</f>
        <v>0</v>
      </c>
      <c r="M10" s="36">
        <f>'Übersicht Gruppen'!L6</f>
        <v>145.69999999999999</v>
      </c>
      <c r="N10" s="36">
        <f>'Übersicht Gruppen'!M6</f>
        <v>175.5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160.6</v>
      </c>
      <c r="S10" s="38">
        <f t="shared" si="1"/>
        <v>321.2</v>
      </c>
      <c r="T10" s="37">
        <f>'Übersicht Gruppen'!S6</f>
        <v>177.86666666666667</v>
      </c>
      <c r="U10" s="38">
        <f t="shared" si="2"/>
        <v>1067.2</v>
      </c>
      <c r="V10" s="38">
        <f t="shared" si="3"/>
        <v>-1167.8</v>
      </c>
    </row>
    <row r="11" spans="1:22" ht="20.25" customHeight="1" x14ac:dyDescent="0.25">
      <c r="A11" s="45">
        <v>6</v>
      </c>
      <c r="B11" s="152" t="str">
        <f>'Übersicht Gruppen'!B7</f>
        <v>Sögel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-1067.2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329.76666666666665</v>
      </c>
      <c r="F19" s="36">
        <f t="shared" si="4"/>
        <v>334.5</v>
      </c>
      <c r="G19" s="36">
        <f t="shared" si="4"/>
        <v>325.63333333333333</v>
      </c>
      <c r="H19" s="36">
        <f t="shared" si="4"/>
        <v>0</v>
      </c>
      <c r="I19" s="36">
        <f t="shared" si="4"/>
        <v>0</v>
      </c>
      <c r="J19" s="37">
        <f t="shared" si="4"/>
        <v>330.0333333333333</v>
      </c>
      <c r="K19" s="38">
        <f>SUM(K6:K11)/6</f>
        <v>1320.1333333333332</v>
      </c>
      <c r="L19" s="36">
        <f t="shared" si="4"/>
        <v>289.50000000000006</v>
      </c>
      <c r="M19" s="36">
        <f t="shared" si="4"/>
        <v>337.7</v>
      </c>
      <c r="N19" s="36">
        <f t="shared" si="4"/>
        <v>351.11666666666673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335.02777777777777</v>
      </c>
      <c r="S19" s="36">
        <f t="shared" si="4"/>
        <v>978.31666666666661</v>
      </c>
      <c r="T19" s="37">
        <f t="shared" si="4"/>
        <v>332.58492063492059</v>
      </c>
      <c r="U19" s="38">
        <f t="shared" si="4"/>
        <v>2298.4500000000003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 xml:space="preserve">Buschen Johann </v>
      </c>
      <c r="C23" s="88" t="str">
        <f>'Übersicht Schützen'!B2</f>
        <v>Lähden</v>
      </c>
      <c r="D23" s="55">
        <f>'Übersicht Schützen'!C2</f>
        <v>188.7</v>
      </c>
      <c r="E23" s="38">
        <f>'Übersicht Schützen'!D2</f>
        <v>190.9</v>
      </c>
      <c r="F23" s="38">
        <f>'Übersicht Schützen'!E2</f>
        <v>194.9</v>
      </c>
      <c r="G23" s="38">
        <f>'Übersicht Schützen'!F2</f>
        <v>184.9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189.85</v>
      </c>
      <c r="K23" s="38">
        <f>SUM(D23:I23)</f>
        <v>759.4</v>
      </c>
      <c r="L23" s="38">
        <f>'Übersicht Schützen'!L2</f>
        <v>195.9</v>
      </c>
      <c r="M23" s="38">
        <f>'Übersicht Schützen'!M2</f>
        <v>179.6</v>
      </c>
      <c r="N23" s="38">
        <f>'Übersicht Schützen'!N2</f>
        <v>189.5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188.33333333333334</v>
      </c>
      <c r="S23" s="38">
        <f>SUM(L23:Q23)</f>
        <v>565</v>
      </c>
      <c r="T23" s="56">
        <f>'Übersicht Schützen'!U2</f>
        <v>189.2</v>
      </c>
      <c r="U23" s="38">
        <f>SUM(K23+S23)</f>
        <v>1324.4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Suhle Annalena</v>
      </c>
      <c r="C24" s="89" t="str">
        <f>'Übersicht Schützen'!B3</f>
        <v>Esterwegen</v>
      </c>
      <c r="D24" s="58">
        <f>'Übersicht Schützen'!C3</f>
        <v>177.9</v>
      </c>
      <c r="E24" s="42">
        <f>'Übersicht Schützen'!D3</f>
        <v>175.9</v>
      </c>
      <c r="F24" s="42">
        <f>'Übersicht Schützen'!E3</f>
        <v>184.4</v>
      </c>
      <c r="G24" s="42">
        <f>'Übersicht Schützen'!F3</f>
        <v>179.3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179.375</v>
      </c>
      <c r="K24" s="42">
        <f>SUM(D24:I24)</f>
        <v>717.5</v>
      </c>
      <c r="L24" s="42">
        <f>'Übersicht Schützen'!L3</f>
        <v>185.3</v>
      </c>
      <c r="M24" s="42">
        <f>'Übersicht Schützen'!M3</f>
        <v>190.5</v>
      </c>
      <c r="N24" s="42">
        <f>'Übersicht Schützen'!N3</f>
        <v>186.4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187.4</v>
      </c>
      <c r="S24" s="42">
        <f t="shared" ref="S24:S58" si="5">SUM(L24:Q24)</f>
        <v>562.20000000000005</v>
      </c>
      <c r="T24" s="59">
        <f>'Übersicht Schützen'!U3</f>
        <v>182.81428571428572</v>
      </c>
      <c r="U24" s="42">
        <f t="shared" ref="U24:U58" si="6">SUM(K24+S24)</f>
        <v>1279.7</v>
      </c>
      <c r="V24" s="42">
        <f>(U23-U24)*-1</f>
        <v>-44.700000000000045</v>
      </c>
    </row>
    <row r="25" spans="1:22" s="51" customFormat="1" ht="18" customHeight="1" x14ac:dyDescent="0.25">
      <c r="A25" s="50">
        <v>3</v>
      </c>
      <c r="B25" s="54" t="str">
        <f>'Übersicht Schützen'!A4</f>
        <v>Bruns Henrik</v>
      </c>
      <c r="C25" s="88" t="str">
        <f>'Übersicht Schützen'!B4</f>
        <v>Lähden</v>
      </c>
      <c r="D25" s="55">
        <f>'Übersicht Schützen'!C4</f>
        <v>184.5</v>
      </c>
      <c r="E25" s="38">
        <f>'Übersicht Schützen'!D4</f>
        <v>180.2</v>
      </c>
      <c r="F25" s="38">
        <f>'Übersicht Schützen'!E4</f>
        <v>187.9</v>
      </c>
      <c r="G25" s="38">
        <f>'Übersicht Schützen'!F4</f>
        <v>172.1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181.17500000000001</v>
      </c>
      <c r="K25" s="38">
        <f t="shared" ref="K25:K58" si="7">SUM(D25:I25)</f>
        <v>724.7</v>
      </c>
      <c r="L25" s="38">
        <f>'Übersicht Schützen'!L4</f>
        <v>183.9</v>
      </c>
      <c r="M25" s="38">
        <f>'Übersicht Schützen'!M4</f>
        <v>179.1</v>
      </c>
      <c r="N25" s="38">
        <f>'Übersicht Schützen'!N4</f>
        <v>184.7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182.56666666666669</v>
      </c>
      <c r="S25" s="38">
        <f t="shared" si="5"/>
        <v>547.70000000000005</v>
      </c>
      <c r="T25" s="56">
        <f>'Übersicht Schützen'!U4</f>
        <v>181.77142857142857</v>
      </c>
      <c r="U25" s="38">
        <f t="shared" si="6"/>
        <v>1272.4000000000001</v>
      </c>
      <c r="V25" s="38">
        <f t="shared" ref="V25:V52" si="8">(U24-U25)*-1</f>
        <v>-7.2999999999999545</v>
      </c>
    </row>
    <row r="26" spans="1:22" s="51" customFormat="1" ht="18" customHeight="1" x14ac:dyDescent="0.25">
      <c r="A26" s="52">
        <v>4</v>
      </c>
      <c r="B26" s="57" t="str">
        <f>'Übersicht Schützen'!A5</f>
        <v>Hellweg Thea</v>
      </c>
      <c r="C26" s="89" t="str">
        <f>'Übersicht Schützen'!B5</f>
        <v>Lähden</v>
      </c>
      <c r="D26" s="58">
        <f>'Übersicht Schützen'!C5</f>
        <v>191.8</v>
      </c>
      <c r="E26" s="42">
        <f>'Übersicht Schützen'!D5</f>
        <v>174.2</v>
      </c>
      <c r="F26" s="42">
        <f>'Übersicht Schützen'!E5</f>
        <v>181.9</v>
      </c>
      <c r="G26" s="42">
        <f>'Übersicht Schützen'!F5</f>
        <v>182.2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182.52499999999998</v>
      </c>
      <c r="K26" s="42">
        <f t="shared" si="7"/>
        <v>730.09999999999991</v>
      </c>
      <c r="L26" s="42">
        <f>'Übersicht Schützen'!L5</f>
        <v>183.8</v>
      </c>
      <c r="M26" s="42">
        <f>'Übersicht Schützen'!M5</f>
        <v>180.4</v>
      </c>
      <c r="N26" s="42">
        <f>'Übersicht Schützen'!N5</f>
        <v>175.1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179.76666666666668</v>
      </c>
      <c r="S26" s="42">
        <f t="shared" si="5"/>
        <v>539.30000000000007</v>
      </c>
      <c r="T26" s="59">
        <f>'Übersicht Schützen'!U5</f>
        <v>181.34285714285713</v>
      </c>
      <c r="U26" s="42">
        <f t="shared" si="6"/>
        <v>1269.4000000000001</v>
      </c>
      <c r="V26" s="42">
        <f t="shared" si="8"/>
        <v>-3</v>
      </c>
    </row>
    <row r="27" spans="1:22" s="51" customFormat="1" ht="18" customHeight="1" x14ac:dyDescent="0.25">
      <c r="A27" s="43">
        <v>5</v>
      </c>
      <c r="B27" s="54" t="str">
        <f>'Übersicht Schützen'!A6</f>
        <v>Gäken Lena</v>
      </c>
      <c r="C27" s="88" t="str">
        <f>'Übersicht Schützen'!B6</f>
        <v>Esterwegen</v>
      </c>
      <c r="D27" s="55">
        <f>'Übersicht Schützen'!C6</f>
        <v>186.7</v>
      </c>
      <c r="E27" s="38">
        <f>'Übersicht Schützen'!D6</f>
        <v>170.4</v>
      </c>
      <c r="F27" s="38">
        <f>'Übersicht Schützen'!E6</f>
        <v>175.5</v>
      </c>
      <c r="G27" s="38">
        <f>'Übersicht Schützen'!F6</f>
        <v>179.5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178.02500000000001</v>
      </c>
      <c r="K27" s="38">
        <f t="shared" si="7"/>
        <v>712.1</v>
      </c>
      <c r="L27" s="38">
        <f>'Übersicht Schützen'!L6</f>
        <v>170.4</v>
      </c>
      <c r="M27" s="38">
        <f>'Übersicht Schützen'!M6</f>
        <v>184.7</v>
      </c>
      <c r="N27" s="38">
        <f>'Übersicht Schützen'!N6</f>
        <v>185.5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180.20000000000002</v>
      </c>
      <c r="S27" s="38">
        <f t="shared" si="5"/>
        <v>540.6</v>
      </c>
      <c r="T27" s="56">
        <f>'Übersicht Schützen'!U6</f>
        <v>178.95714285714286</v>
      </c>
      <c r="U27" s="38">
        <f t="shared" si="6"/>
        <v>1252.7</v>
      </c>
      <c r="V27" s="38">
        <f t="shared" si="8"/>
        <v>-16.700000000000045</v>
      </c>
    </row>
    <row r="28" spans="1:22" s="51" customFormat="1" ht="18" customHeight="1" x14ac:dyDescent="0.25">
      <c r="A28" s="29">
        <v>6</v>
      </c>
      <c r="B28" s="57" t="str">
        <f>'Übersicht Schützen'!A7</f>
        <v>Wotte Lia</v>
      </c>
      <c r="C28" s="89" t="str">
        <f>'Übersicht Schützen'!B7</f>
        <v>Lorup</v>
      </c>
      <c r="D28" s="58">
        <f>'Übersicht Schützen'!C7</f>
        <v>148.9</v>
      </c>
      <c r="E28" s="42">
        <f>'Übersicht Schützen'!D7</f>
        <v>166.8</v>
      </c>
      <c r="F28" s="42">
        <f>'Übersicht Schützen'!E7</f>
        <v>165.9</v>
      </c>
      <c r="G28" s="42">
        <f>'Übersicht Schützen'!F7</f>
        <v>170.3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162.97500000000002</v>
      </c>
      <c r="K28" s="42">
        <f t="shared" si="7"/>
        <v>651.90000000000009</v>
      </c>
      <c r="L28" s="42">
        <f>'Übersicht Schützen'!L7</f>
        <v>166.3</v>
      </c>
      <c r="M28" s="42">
        <f>'Übersicht Schützen'!M7</f>
        <v>168.8</v>
      </c>
      <c r="N28" s="42">
        <f>'Übersicht Schützen'!N7</f>
        <v>178.6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171.23333333333335</v>
      </c>
      <c r="S28" s="42">
        <f t="shared" si="5"/>
        <v>513.70000000000005</v>
      </c>
      <c r="T28" s="59">
        <f>'Übersicht Schützen'!U7</f>
        <v>166.51428571428571</v>
      </c>
      <c r="U28" s="42">
        <f t="shared" si="6"/>
        <v>1165.6000000000001</v>
      </c>
      <c r="V28" s="42">
        <f t="shared" si="8"/>
        <v>-87.099999999999909</v>
      </c>
    </row>
    <row r="29" spans="1:22" s="51" customFormat="1" ht="18" customHeight="1" x14ac:dyDescent="0.25">
      <c r="A29" s="50">
        <v>7</v>
      </c>
      <c r="B29" s="54" t="str">
        <f>'Übersicht Schützen'!A8</f>
        <v>Runde Marcel</v>
      </c>
      <c r="C29" s="88" t="str">
        <f>'Übersicht Schützen'!B8</f>
        <v>Spahnharenstätte</v>
      </c>
      <c r="D29" s="55">
        <f>'Übersicht Schützen'!C8</f>
        <v>126.7</v>
      </c>
      <c r="E29" s="38">
        <f>'Übersicht Schützen'!D8</f>
        <v>150.69999999999999</v>
      </c>
      <c r="F29" s="38">
        <f>'Übersicht Schützen'!E8</f>
        <v>144.5</v>
      </c>
      <c r="G29" s="38">
        <f>'Übersicht Schützen'!F8</f>
        <v>140.6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140.625</v>
      </c>
      <c r="K29" s="38">
        <f t="shared" si="7"/>
        <v>562.5</v>
      </c>
      <c r="L29" s="38">
        <f>'Übersicht Schützen'!L8</f>
        <v>155.80000000000001</v>
      </c>
      <c r="M29" s="38">
        <f>'Übersicht Schützen'!M8</f>
        <v>151.19999999999999</v>
      </c>
      <c r="N29" s="38">
        <f>'Übersicht Schützen'!N8</f>
        <v>137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148</v>
      </c>
      <c r="S29" s="38">
        <f t="shared" si="5"/>
        <v>444</v>
      </c>
      <c r="T29" s="56">
        <f>'Übersicht Schützen'!U8</f>
        <v>143.78571428571428</v>
      </c>
      <c r="U29" s="38">
        <f t="shared" si="6"/>
        <v>1006.5</v>
      </c>
      <c r="V29" s="38">
        <f t="shared" si="8"/>
        <v>-159.10000000000014</v>
      </c>
    </row>
    <row r="30" spans="1:22" s="51" customFormat="1" ht="18" customHeight="1" x14ac:dyDescent="0.25">
      <c r="A30" s="29">
        <v>8</v>
      </c>
      <c r="B30" s="57" t="str">
        <f>'Übersicht Schützen'!A9</f>
        <v>Preut Jannis</v>
      </c>
      <c r="C30" s="89" t="str">
        <f>'Übersicht Schützen'!B9</f>
        <v>Lähden</v>
      </c>
      <c r="D30" s="58">
        <f>'Übersicht Schützen'!C9</f>
        <v>173.7</v>
      </c>
      <c r="E30" s="42">
        <f>'Übersicht Schützen'!D9</f>
        <v>0</v>
      </c>
      <c r="F30" s="42">
        <f>'Übersicht Schützen'!E9</f>
        <v>173</v>
      </c>
      <c r="G30" s="42">
        <f>'Übersicht Schützen'!F9</f>
        <v>164.2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170.29999999999998</v>
      </c>
      <c r="K30" s="42">
        <f t="shared" si="7"/>
        <v>510.9</v>
      </c>
      <c r="L30" s="42">
        <f>'Übersicht Schützen'!L9</f>
        <v>173.3</v>
      </c>
      <c r="M30" s="42">
        <f>'Übersicht Schützen'!M9</f>
        <v>166.4</v>
      </c>
      <c r="N30" s="42">
        <f>'Übersicht Schützen'!N9</f>
        <v>150.1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163.26666666666668</v>
      </c>
      <c r="S30" s="42">
        <f t="shared" si="5"/>
        <v>489.80000000000007</v>
      </c>
      <c r="T30" s="59">
        <f>'Übersicht Schützen'!U9</f>
        <v>166.78333333333333</v>
      </c>
      <c r="U30" s="42">
        <f t="shared" si="6"/>
        <v>1000.7</v>
      </c>
      <c r="V30" s="42">
        <f t="shared" si="8"/>
        <v>-5.7999999999999545</v>
      </c>
    </row>
    <row r="31" spans="1:22" s="51" customFormat="1" ht="18" customHeight="1" x14ac:dyDescent="0.25">
      <c r="A31" s="43">
        <v>9</v>
      </c>
      <c r="B31" s="54" t="str">
        <f>'Übersicht Schützen'!A10</f>
        <v>Wotte Hannes</v>
      </c>
      <c r="C31" s="88" t="str">
        <f>'Übersicht Schützen'!B10</f>
        <v>Lorup</v>
      </c>
      <c r="D31" s="55">
        <f>'Übersicht Schützen'!C10</f>
        <v>135.30000000000001</v>
      </c>
      <c r="E31" s="38">
        <f>'Übersicht Schützen'!D10</f>
        <v>125.8</v>
      </c>
      <c r="F31" s="38">
        <f>'Übersicht Schützen'!E10</f>
        <v>139.69999999999999</v>
      </c>
      <c r="G31" s="38">
        <f>'Übersicht Schützen'!F10</f>
        <v>144.1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136.22499999999999</v>
      </c>
      <c r="K31" s="38">
        <f t="shared" si="7"/>
        <v>544.9</v>
      </c>
      <c r="L31" s="38">
        <f>'Übersicht Schützen'!L10</f>
        <v>131.30000000000001</v>
      </c>
      <c r="M31" s="38">
        <f>'Übersicht Schützen'!M10</f>
        <v>135.9</v>
      </c>
      <c r="N31" s="38">
        <f>'Übersicht Schützen'!N10</f>
        <v>139.80000000000001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135.66666666666669</v>
      </c>
      <c r="S31" s="38">
        <f t="shared" si="5"/>
        <v>407.00000000000006</v>
      </c>
      <c r="T31" s="56">
        <f>'Übersicht Schützen'!U10</f>
        <v>135.98571428571429</v>
      </c>
      <c r="U31" s="38">
        <f t="shared" si="6"/>
        <v>951.90000000000009</v>
      </c>
      <c r="V31" s="38">
        <f t="shared" si="8"/>
        <v>-48.799999999999955</v>
      </c>
    </row>
    <row r="32" spans="1:22" s="51" customFormat="1" ht="18" customHeight="1" x14ac:dyDescent="0.25">
      <c r="A32" s="52">
        <v>10</v>
      </c>
      <c r="B32" s="57" t="str">
        <f>'Übersicht Schützen'!A11</f>
        <v>Helmer Maike</v>
      </c>
      <c r="C32" s="89" t="str">
        <f>'Übersicht Schützen'!B11</f>
        <v>Lorup</v>
      </c>
      <c r="D32" s="58">
        <f>'Übersicht Schützen'!C11</f>
        <v>91.9</v>
      </c>
      <c r="E32" s="42">
        <f>'Übersicht Schützen'!D11</f>
        <v>101.8</v>
      </c>
      <c r="F32" s="42">
        <f>'Übersicht Schützen'!E11</f>
        <v>130.9</v>
      </c>
      <c r="G32" s="42">
        <f>'Übersicht Schützen'!F11</f>
        <v>118.8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110.85000000000001</v>
      </c>
      <c r="K32" s="42">
        <f t="shared" si="7"/>
        <v>443.40000000000003</v>
      </c>
      <c r="L32" s="42">
        <f>'Übersicht Schützen'!L11</f>
        <v>127.8</v>
      </c>
      <c r="M32" s="42">
        <f>'Übersicht Schützen'!M11</f>
        <v>139.5</v>
      </c>
      <c r="N32" s="42">
        <f>'Übersicht Schützen'!N11</f>
        <v>180.9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149.4</v>
      </c>
      <c r="S32" s="42">
        <f t="shared" si="5"/>
        <v>448.20000000000005</v>
      </c>
      <c r="T32" s="59">
        <f>'Übersicht Schützen'!U11</f>
        <v>127.37142857142858</v>
      </c>
      <c r="U32" s="42">
        <f t="shared" si="6"/>
        <v>891.60000000000014</v>
      </c>
      <c r="V32" s="42">
        <f t="shared" si="8"/>
        <v>-60.299999999999955</v>
      </c>
    </row>
    <row r="33" spans="1:44" s="51" customFormat="1" ht="18" customHeight="1" x14ac:dyDescent="0.25">
      <c r="A33" s="50">
        <v>11</v>
      </c>
      <c r="B33" s="54" t="str">
        <f>'Übersicht Schützen'!A12</f>
        <v>Jansen Daniel</v>
      </c>
      <c r="C33" s="88" t="str">
        <f>'Übersicht Schützen'!B12</f>
        <v>Esterwegen</v>
      </c>
      <c r="D33" s="55">
        <f>'Übersicht Schützen'!C12</f>
        <v>154.9</v>
      </c>
      <c r="E33" s="38">
        <f>'Übersicht Schützen'!D12</f>
        <v>132.30000000000001</v>
      </c>
      <c r="F33" s="38">
        <f>'Übersicht Schützen'!E12</f>
        <v>155.1</v>
      </c>
      <c r="G33" s="38">
        <f>'Übersicht Schützen'!F12</f>
        <v>134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144.07500000000002</v>
      </c>
      <c r="K33" s="38">
        <f t="shared" si="7"/>
        <v>576.30000000000007</v>
      </c>
      <c r="L33" s="38">
        <f>'Übersicht Schützen'!L12</f>
        <v>166.5</v>
      </c>
      <c r="M33" s="38">
        <f>'Übersicht Schützen'!M12</f>
        <v>126.8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146.65</v>
      </c>
      <c r="S33" s="38">
        <f t="shared" si="5"/>
        <v>293.3</v>
      </c>
      <c r="T33" s="56">
        <f>'Übersicht Schützen'!U12</f>
        <v>144.93333333333334</v>
      </c>
      <c r="U33" s="38">
        <f t="shared" si="6"/>
        <v>869.60000000000014</v>
      </c>
      <c r="V33" s="38">
        <f t="shared" si="8"/>
        <v>-22</v>
      </c>
    </row>
    <row r="34" spans="1:44" s="51" customFormat="1" ht="18" customHeight="1" x14ac:dyDescent="0.25">
      <c r="A34" s="29">
        <v>12</v>
      </c>
      <c r="B34" s="57" t="str">
        <f>'Übersicht Schützen'!A13</f>
        <v>Kohnen Saskia</v>
      </c>
      <c r="C34" s="89" t="str">
        <f>'Übersicht Schützen'!B13</f>
        <v>Börgermoor</v>
      </c>
      <c r="D34" s="58">
        <f>'Übersicht Schützen'!C13</f>
        <v>134.9</v>
      </c>
      <c r="E34" s="42">
        <f>'Übersicht Schützen'!D13</f>
        <v>139.4</v>
      </c>
      <c r="F34" s="42">
        <f>'Übersicht Schützen'!E13</f>
        <v>135.80000000000001</v>
      </c>
      <c r="G34" s="42">
        <f>'Übersicht Schützen'!F13</f>
        <v>134.19999999999999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136.07499999999999</v>
      </c>
      <c r="K34" s="42">
        <f t="shared" si="7"/>
        <v>544.29999999999995</v>
      </c>
      <c r="L34" s="42">
        <f>'Übersicht Schützen'!L13</f>
        <v>0</v>
      </c>
      <c r="M34" s="42">
        <f>'Übersicht Schützen'!M13</f>
        <v>145.69999999999999</v>
      </c>
      <c r="N34" s="42">
        <f>'Übersicht Schützen'!N13</f>
        <v>175.5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160.6</v>
      </c>
      <c r="S34" s="42">
        <f t="shared" si="5"/>
        <v>321.2</v>
      </c>
      <c r="T34" s="59">
        <f>'Übersicht Schützen'!U13</f>
        <v>144.25</v>
      </c>
      <c r="U34" s="42">
        <f t="shared" si="6"/>
        <v>865.5</v>
      </c>
      <c r="V34" s="42">
        <f t="shared" si="8"/>
        <v>-4.1000000000001364</v>
      </c>
    </row>
    <row r="35" spans="1:44" s="51" customFormat="1" ht="18" customHeight="1" x14ac:dyDescent="0.25">
      <c r="A35" s="50">
        <v>13</v>
      </c>
      <c r="B35" s="54" t="str">
        <f>'Übersicht Schützen'!A14</f>
        <v>Gretenabeln Elias</v>
      </c>
      <c r="C35" s="88" t="str">
        <f>'Übersicht Schützen'!B14</f>
        <v>Lorup</v>
      </c>
      <c r="D35" s="55">
        <f>'Übersicht Schützen'!C14</f>
        <v>110.7</v>
      </c>
      <c r="E35" s="38">
        <f>'Übersicht Schützen'!D14</f>
        <v>111.9</v>
      </c>
      <c r="F35" s="38">
        <f>'Übersicht Schützen'!E14</f>
        <v>82.6</v>
      </c>
      <c r="G35" s="38">
        <f>'Übersicht Schützen'!F14</f>
        <v>128.80000000000001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108.50000000000001</v>
      </c>
      <c r="K35" s="38">
        <f t="shared" si="7"/>
        <v>434.00000000000006</v>
      </c>
      <c r="L35" s="38">
        <f>'Übersicht Schützen'!L14</f>
        <v>105.2</v>
      </c>
      <c r="M35" s="38">
        <f>'Übersicht Schützen'!M14</f>
        <v>117.5</v>
      </c>
      <c r="N35" s="38">
        <f>'Übersicht Schützen'!N14</f>
        <v>148.19999999999999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123.63333333333333</v>
      </c>
      <c r="S35" s="38">
        <f t="shared" si="5"/>
        <v>370.9</v>
      </c>
      <c r="T35" s="56">
        <f>'Übersicht Schützen'!U14</f>
        <v>114.98571428571429</v>
      </c>
      <c r="U35" s="38">
        <f t="shared" si="6"/>
        <v>804.90000000000009</v>
      </c>
      <c r="V35" s="38">
        <f t="shared" si="8"/>
        <v>-60.599999999999909</v>
      </c>
    </row>
    <row r="36" spans="1:44" s="51" customFormat="1" ht="18" customHeight="1" x14ac:dyDescent="0.25">
      <c r="A36" s="52">
        <v>14</v>
      </c>
      <c r="B36" s="57" t="str">
        <f>'Übersicht Schützen'!A15</f>
        <v>Jansen Lars</v>
      </c>
      <c r="C36" s="89" t="str">
        <f>'Übersicht Schützen'!B15</f>
        <v>Spahnharenstätte</v>
      </c>
      <c r="D36" s="58">
        <f>'Übersicht Schützen'!C15</f>
        <v>124.4</v>
      </c>
      <c r="E36" s="42">
        <f>'Übersicht Schützen'!D15</f>
        <v>144.19999999999999</v>
      </c>
      <c r="F36" s="42">
        <f>'Übersicht Schützen'!E15</f>
        <v>119</v>
      </c>
      <c r="G36" s="42">
        <f>'Übersicht Schützen'!F15</f>
        <v>125.3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128.22499999999999</v>
      </c>
      <c r="K36" s="42">
        <f t="shared" si="7"/>
        <v>512.9</v>
      </c>
      <c r="L36" s="42">
        <f>'Übersicht Schützen'!L15</f>
        <v>0</v>
      </c>
      <c r="M36" s="42">
        <f>'Übersicht Schützen'!M15</f>
        <v>121.9</v>
      </c>
      <c r="N36" s="42">
        <f>'Übersicht Schützen'!N15</f>
        <v>125.3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123.6</v>
      </c>
      <c r="S36" s="42">
        <f t="shared" si="5"/>
        <v>247.2</v>
      </c>
      <c r="T36" s="59">
        <f>'Übersicht Schützen'!U15</f>
        <v>126.68333333333332</v>
      </c>
      <c r="U36" s="42">
        <f t="shared" si="6"/>
        <v>760.09999999999991</v>
      </c>
      <c r="V36" s="42">
        <f t="shared" si="8"/>
        <v>-44.800000000000182</v>
      </c>
    </row>
    <row r="37" spans="1:44" s="51" customFormat="1" ht="18" customHeight="1" x14ac:dyDescent="0.25">
      <c r="A37" s="43">
        <v>15</v>
      </c>
      <c r="B37" s="54" t="str">
        <f>'Übersicht Schützen'!A16</f>
        <v>Fleschenberg Jana</v>
      </c>
      <c r="C37" s="88" t="str">
        <f>'Übersicht Schützen'!B16</f>
        <v>Lähden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178.6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178.6</v>
      </c>
      <c r="K37" s="38">
        <f t="shared" si="7"/>
        <v>178.6</v>
      </c>
      <c r="L37" s="38">
        <f>'Übersicht Schützen'!L16</f>
        <v>179.2</v>
      </c>
      <c r="M37" s="38">
        <f>'Übersicht Schützen'!M16</f>
        <v>191.9</v>
      </c>
      <c r="N37" s="38">
        <f>'Übersicht Schützen'!N16</f>
        <v>186.5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185.86666666666667</v>
      </c>
      <c r="S37" s="38">
        <f t="shared" si="5"/>
        <v>557.6</v>
      </c>
      <c r="T37" s="56">
        <f>'Übersicht Schützen'!U16</f>
        <v>184.04999999999998</v>
      </c>
      <c r="U37" s="38">
        <f t="shared" si="6"/>
        <v>736.2</v>
      </c>
      <c r="V37" s="38">
        <f t="shared" si="8"/>
        <v>-23.899999999999864</v>
      </c>
    </row>
    <row r="38" spans="1:44" s="51" customFormat="1" ht="18" customHeight="1" x14ac:dyDescent="0.25">
      <c r="A38" s="29">
        <v>16</v>
      </c>
      <c r="B38" s="57" t="str">
        <f>'Übersicht Schützen'!A17</f>
        <v>Többen Jannes</v>
      </c>
      <c r="C38" s="89" t="str">
        <f>'Übersicht Schützen'!B17</f>
        <v>Lorup</v>
      </c>
      <c r="D38" s="58">
        <f>'Übersicht Schützen'!C17</f>
        <v>108.5</v>
      </c>
      <c r="E38" s="42">
        <f>'Übersicht Schützen'!D17</f>
        <v>91</v>
      </c>
      <c r="F38" s="42">
        <f>'Übersicht Schützen'!E17</f>
        <v>76</v>
      </c>
      <c r="G38" s="42">
        <f>'Übersicht Schützen'!F17</f>
        <v>105.4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95.224999999999994</v>
      </c>
      <c r="K38" s="42">
        <f t="shared" si="7"/>
        <v>380.9</v>
      </c>
      <c r="L38" s="42">
        <f>'Übersicht Schützen'!L17</f>
        <v>109.5</v>
      </c>
      <c r="M38" s="42">
        <f>'Übersicht Schützen'!M17</f>
        <v>125.6</v>
      </c>
      <c r="N38" s="42">
        <f>'Übersicht Schützen'!N17</f>
        <v>115.3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116.8</v>
      </c>
      <c r="S38" s="42">
        <f t="shared" si="5"/>
        <v>350.4</v>
      </c>
      <c r="T38" s="59">
        <f>'Übersicht Schützen'!U17</f>
        <v>104.47142857142856</v>
      </c>
      <c r="U38" s="42">
        <f t="shared" si="6"/>
        <v>731.3</v>
      </c>
      <c r="V38" s="42">
        <f t="shared" si="8"/>
        <v>-4.9000000000000909</v>
      </c>
    </row>
    <row r="39" spans="1:44" s="51" customFormat="1" ht="18" customHeight="1" x14ac:dyDescent="0.25">
      <c r="A39" s="50">
        <v>17</v>
      </c>
      <c r="B39" s="54" t="str">
        <f>'Übersicht Schützen'!A18</f>
        <v>von Seggern Moritz</v>
      </c>
      <c r="C39" s="88" t="str">
        <f>'Übersicht Schützen'!B18</f>
        <v>Lähden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142.69999999999999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142.69999999999999</v>
      </c>
      <c r="K39" s="38">
        <f t="shared" si="7"/>
        <v>142.69999999999999</v>
      </c>
      <c r="L39" s="38">
        <f>'Übersicht Schützen'!L18</f>
        <v>133</v>
      </c>
      <c r="M39" s="38">
        <f>'Übersicht Schützen'!M18</f>
        <v>152.4</v>
      </c>
      <c r="N39" s="38">
        <f>'Übersicht Schützen'!N18</f>
        <v>166.8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150.73333333333332</v>
      </c>
      <c r="S39" s="38">
        <f t="shared" si="5"/>
        <v>452.2</v>
      </c>
      <c r="T39" s="56">
        <f>'Übersicht Schützen'!U18</f>
        <v>148.72500000000002</v>
      </c>
      <c r="U39" s="38">
        <f t="shared" si="6"/>
        <v>594.9</v>
      </c>
      <c r="V39" s="38">
        <f t="shared" si="8"/>
        <v>-136.39999999999998</v>
      </c>
    </row>
    <row r="40" spans="1:44" s="51" customFormat="1" ht="18" customHeight="1" x14ac:dyDescent="0.25">
      <c r="A40" s="29">
        <v>18</v>
      </c>
      <c r="B40" s="57" t="str">
        <f>'Übersicht Schützen'!A19</f>
        <v>Engbers Hannes</v>
      </c>
      <c r="C40" s="89" t="str">
        <f>'Übersicht Schützen'!B19</f>
        <v>Spahnharenstätte</v>
      </c>
      <c r="D40" s="58">
        <f>'Übersicht Schützen'!C19</f>
        <v>67.5</v>
      </c>
      <c r="E40" s="42">
        <f>'Übersicht Schützen'!D19</f>
        <v>54.2</v>
      </c>
      <c r="F40" s="42">
        <f>'Übersicht Schützen'!E19</f>
        <v>0</v>
      </c>
      <c r="G40" s="42">
        <f>'Übersicht Schützen'!F19</f>
        <v>78.5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66.733333333333334</v>
      </c>
      <c r="K40" s="42">
        <f t="shared" si="7"/>
        <v>200.2</v>
      </c>
      <c r="L40" s="42">
        <f>'Übersicht Schützen'!L19</f>
        <v>70</v>
      </c>
      <c r="M40" s="42">
        <f>'Übersicht Schützen'!M19</f>
        <v>88.4</v>
      </c>
      <c r="N40" s="42">
        <f>'Übersicht Schützen'!N19</f>
        <v>109.8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89.399999999999991</v>
      </c>
      <c r="S40" s="42">
        <f t="shared" si="5"/>
        <v>268.2</v>
      </c>
      <c r="T40" s="59">
        <f>'Übersicht Schützen'!U19</f>
        <v>78.066666666666677</v>
      </c>
      <c r="U40" s="42">
        <f t="shared" si="6"/>
        <v>468.4</v>
      </c>
      <c r="V40" s="42">
        <f t="shared" si="8"/>
        <v>-126.5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Lüken Arne</v>
      </c>
      <c r="C41" s="88" t="str">
        <f>'Übersicht Schützen'!B20</f>
        <v>Lorup</v>
      </c>
      <c r="D41" s="55">
        <f>'Übersicht Schützen'!C20</f>
        <v>108.9</v>
      </c>
      <c r="E41" s="38">
        <f>'Übersicht Schützen'!D20</f>
        <v>107.8</v>
      </c>
      <c r="F41" s="38">
        <f>'Übersicht Schützen'!E20</f>
        <v>114.4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110.36666666666667</v>
      </c>
      <c r="K41" s="38">
        <f t="shared" si="7"/>
        <v>331.1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110.36666666666667</v>
      </c>
      <c r="U41" s="38">
        <f t="shared" si="6"/>
        <v>331.1</v>
      </c>
      <c r="V41" s="38">
        <f t="shared" si="8"/>
        <v>-137.29999999999995</v>
      </c>
    </row>
    <row r="42" spans="1:44" s="51" customFormat="1" ht="18" customHeight="1" x14ac:dyDescent="0.25">
      <c r="A42" s="52">
        <v>20</v>
      </c>
      <c r="B42" s="57" t="str">
        <f>'Übersicht Schützen'!A21</f>
        <v>Pieper Jonas</v>
      </c>
      <c r="C42" s="89" t="str">
        <f>'Übersicht Schützen'!B21</f>
        <v>Esterwegen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147.69999999999999</v>
      </c>
      <c r="N42" s="42">
        <f>'Übersicht Schützen'!N21</f>
        <v>118.8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133.25</v>
      </c>
      <c r="S42" s="42">
        <f t="shared" si="5"/>
        <v>266.5</v>
      </c>
      <c r="T42" s="59">
        <f>'Übersicht Schützen'!U21</f>
        <v>133.25</v>
      </c>
      <c r="U42" s="42">
        <f t="shared" si="6"/>
        <v>266.5</v>
      </c>
      <c r="V42" s="42">
        <f t="shared" si="8"/>
        <v>-64.600000000000023</v>
      </c>
    </row>
    <row r="43" spans="1:44" s="51" customFormat="1" ht="18" customHeight="1" x14ac:dyDescent="0.25">
      <c r="A43" s="50">
        <v>21</v>
      </c>
      <c r="B43" s="54" t="str">
        <f>'Übersicht Schützen'!A22</f>
        <v>Niemann Paul</v>
      </c>
      <c r="C43" s="88" t="str">
        <f>'Übersicht Schützen'!B22</f>
        <v>Börgermoor</v>
      </c>
      <c r="D43" s="55">
        <f>'Übersicht Schützen'!C22</f>
        <v>48.5</v>
      </c>
      <c r="E43" s="38">
        <f>'Übersicht Schützen'!D22</f>
        <v>61.7</v>
      </c>
      <c r="F43" s="38">
        <f>'Übersicht Schützen'!E22</f>
        <v>91.5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67.233333333333334</v>
      </c>
      <c r="K43" s="38">
        <f t="shared" si="7"/>
        <v>201.7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67.233333333333334</v>
      </c>
      <c r="U43" s="38">
        <f t="shared" si="6"/>
        <v>201.7</v>
      </c>
      <c r="V43" s="38">
        <f t="shared" si="8"/>
        <v>-64.800000000000011</v>
      </c>
    </row>
    <row r="44" spans="1:44" s="51" customFormat="1" ht="18" customHeight="1" x14ac:dyDescent="0.25">
      <c r="A44" s="29">
        <v>22</v>
      </c>
      <c r="B44" s="57" t="str">
        <f>'Übersicht Schützen'!A23</f>
        <v>Helmer, Nils</v>
      </c>
      <c r="C44" s="89" t="str">
        <f>'Übersicht Schützen'!B23</f>
        <v>Lorup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126.2</v>
      </c>
      <c r="N44" s="42">
        <f>'Übersicht Schützen'!N23</f>
        <v>71.8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99</v>
      </c>
      <c r="S44" s="42">
        <f t="shared" si="5"/>
        <v>198</v>
      </c>
      <c r="T44" s="59">
        <f>'Übersicht Schützen'!U23</f>
        <v>99</v>
      </c>
      <c r="U44" s="42">
        <f t="shared" si="6"/>
        <v>198</v>
      </c>
      <c r="V44" s="42">
        <f t="shared" si="8"/>
        <v>-3.6999999999999886</v>
      </c>
    </row>
    <row r="45" spans="1:44" s="51" customFormat="1" ht="18" customHeight="1" x14ac:dyDescent="0.25">
      <c r="A45" s="50">
        <v>23</v>
      </c>
      <c r="B45" s="54" t="str">
        <f>'Übersicht Schützen'!A24</f>
        <v>Schütze 7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-198</v>
      </c>
    </row>
    <row r="46" spans="1:44" s="51" customFormat="1" ht="18" customHeight="1" x14ac:dyDescent="0.25">
      <c r="A46" s="52">
        <v>24</v>
      </c>
      <c r="B46" s="57" t="str">
        <f>'Übersicht Schützen'!A25</f>
        <v>Schütze 8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9</v>
      </c>
      <c r="C47" s="88" t="str">
        <f>'Übersicht Schützen'!B26</f>
        <v>Sögel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10</v>
      </c>
      <c r="C48" s="89" t="str">
        <f>'Übersicht Schützen'!B27</f>
        <v>Sögel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14</v>
      </c>
      <c r="C49" s="88" t="str">
        <f>'Übersicht Schützen'!B28</f>
        <v>Spahnharenstätte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15</v>
      </c>
      <c r="C50" s="89" t="str">
        <f>'Übersicht Schützen'!B29</f>
        <v>Spahnharenstätte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20</v>
      </c>
      <c r="C51" s="88" t="str">
        <f>'Übersicht Schützen'!B30</f>
        <v>Esterwegen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Börgermoor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 xml:space="preserve">Stümpler Jan Luka </v>
      </c>
      <c r="C54" s="89" t="str">
        <f>'Übersicht Schützen'!B33</f>
        <v>Lähden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136.91111111111115</v>
      </c>
      <c r="E84" s="36">
        <f>IF(Formelhilfe!C75 &gt; 0, SUM(E23:E82)/Formelhilfe!C75, 0)</f>
        <v>134.07058823529411</v>
      </c>
      <c r="F84" s="36">
        <f>IF(Formelhilfe!D75 &gt; 0, SUM(F23:F82)/Formelhilfe!D75, 0)</f>
        <v>146.19999999999999</v>
      </c>
      <c r="G84" s="36">
        <f>IF(Formelhilfe!E75 &gt; 0, SUM(G23:G82)/Formelhilfe!E75, 0)</f>
        <v>146.1705882352941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140.48291666666665</v>
      </c>
      <c r="K84" s="37">
        <f>IF(SUM(K23:K82)&lt;&gt;0,AVERAGEIF(K23:K82,"&lt;&gt;0"),0)</f>
        <v>493.00500000000011</v>
      </c>
      <c r="L84" s="36">
        <f>IF(Formelhilfe!I75 &gt; 0, SUM(L23:L82)/Formelhilfe!I75, 0)</f>
        <v>152.32499999999999</v>
      </c>
      <c r="M84" s="36">
        <f>IF(Formelhilfe!J75 &gt; 0, SUM(M23:M82)/Formelhilfe!J75, 0)</f>
        <v>151.01000000000002</v>
      </c>
      <c r="N84" s="36">
        <f>IF(Formelhilfe!K75 &gt; 0, SUM(N23:N82)/Formelhilfe!K75, 0)</f>
        <v>153.9789473684211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150.76833333333335</v>
      </c>
      <c r="S84" s="37">
        <f>IF(SUM(S23:S82)&lt;&gt;0,AVERAGEIF(S23:S82,"&lt;&gt;0"),0)</f>
        <v>419.15</v>
      </c>
      <c r="T84" s="37">
        <f>IF(SUM(T23:T82)&lt;&gt;0,AVERAGEIF(T23:T82,"&lt;&gt;0"),0)</f>
        <v>141.38825757575759</v>
      </c>
      <c r="U84" s="112">
        <f>(K84+S84)</f>
        <v>912.15500000000009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j/Ox2+6Fw5gmD5HJ6aom1COB8f1qYDwOJSYPUjVFipH1vwnKeCar1QF1kwW3oerSrJMOWzS0eJEtrEcxsSBvDQ==" saltValue="TcJVw7GPel/7PyN13JT1V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E21" sqref="E21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507.7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372.1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490.7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183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560.70000000000005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184</v>
      </c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175.5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185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178.6</v>
      </c>
      <c r="E16" s="82"/>
      <c r="F16" s="67">
        <f>IF(E16="x","0",D16)</f>
        <v>178.6</v>
      </c>
      <c r="G16" s="68">
        <f>IF(C16=$B$2,F16,0)</f>
        <v>178.6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139.80000000000001</v>
      </c>
      <c r="E17" s="82"/>
      <c r="F17" s="67">
        <f t="shared" ref="F17:F75" si="0">IF(E17="x","0",D17)</f>
        <v>139.80000000000001</v>
      </c>
      <c r="G17" s="68">
        <f t="shared" ref="G17:G75" si="1">IF(C17=$B$2,F17,0)</f>
        <v>139.80000000000001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148.19999999999999</v>
      </c>
      <c r="E18" s="82"/>
      <c r="F18" s="67">
        <f t="shared" si="0"/>
        <v>148.19999999999999</v>
      </c>
      <c r="G18" s="68">
        <f t="shared" si="1"/>
        <v>148.19999999999999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180.9</v>
      </c>
      <c r="E19" s="82"/>
      <c r="F19" s="67">
        <f t="shared" si="0"/>
        <v>180.9</v>
      </c>
      <c r="G19" s="68">
        <f t="shared" si="1"/>
        <v>180.9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115.3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109.8</v>
      </c>
      <c r="E26" s="82"/>
      <c r="F26" s="67">
        <f t="shared" si="0"/>
        <v>109.8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109.8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137</v>
      </c>
      <c r="E27" s="82"/>
      <c r="F27" s="67">
        <f t="shared" si="0"/>
        <v>137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137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125.3</v>
      </c>
      <c r="E28" s="82"/>
      <c r="F28" s="67">
        <f t="shared" si="0"/>
        <v>125.3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125.3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186.4</v>
      </c>
      <c r="E31" s="82"/>
      <c r="F31" s="67">
        <f t="shared" si="0"/>
        <v>186.4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185.5</v>
      </c>
      <c r="E32" s="82"/>
      <c r="F32" s="67">
        <f t="shared" si="0"/>
        <v>185.5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>
        <v>118.8</v>
      </c>
      <c r="E34" s="82"/>
      <c r="F34" s="67">
        <f t="shared" si="0"/>
        <v>118.8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118.8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175.1</v>
      </c>
      <c r="E36" s="82"/>
      <c r="F36" s="67">
        <f t="shared" si="0"/>
        <v>175.1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175.1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184.7</v>
      </c>
      <c r="E37" s="82"/>
      <c r="F37" s="67">
        <f t="shared" si="0"/>
        <v>184.7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184.7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189.5</v>
      </c>
      <c r="E38" s="82"/>
      <c r="F38" s="67">
        <f t="shared" si="0"/>
        <v>189.5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189.5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150.1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186.5</v>
      </c>
      <c r="E40" s="82"/>
      <c r="F40" s="67">
        <f t="shared" si="0"/>
        <v>186.5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186.5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166.8</v>
      </c>
      <c r="E41" s="82"/>
      <c r="F41" s="67">
        <f t="shared" si="0"/>
        <v>166.8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166.8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175.5</v>
      </c>
      <c r="E42" s="82"/>
      <c r="F42" s="67">
        <f t="shared" si="0"/>
        <v>175.5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175.5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>
        <v>71.8</v>
      </c>
      <c r="E47" s="82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507.7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372.1</v>
      </c>
      <c r="L76" s="68">
        <f>SUM(L16:L75)</f>
        <v>5</v>
      </c>
      <c r="M76" s="68">
        <f>LARGE(M16:M75,1)+LARGE(M16:M75,2)+LARGE(M16:M75,3)</f>
        <v>490.7</v>
      </c>
      <c r="N76" s="68">
        <f>SUM(N16:N75)</f>
        <v>5</v>
      </c>
      <c r="O76" s="68">
        <f>LARGE(O16:O75,1)+LARGE(O16:O75,2)+LARGE(O16:O75,3)</f>
        <v>560.70000000000005</v>
      </c>
      <c r="P76" s="68">
        <f>SUM(P16:P75)</f>
        <v>6</v>
      </c>
      <c r="Q76" s="68">
        <f>LARGE(Q16:Q75,1)+LARGE(Q16:Q75,2)+LARGE(Q16:Q75,3)</f>
        <v>175.5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Pieper Jonas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 xml:space="preserve">Stümpler Jan Luka 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Helmer, Nils</v>
      </c>
      <c r="C41" s="130" t="str">
        <f>'Wettkampf 1'!C47</f>
        <v>Lorup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163</v>
      </c>
      <c r="B2" s="92" t="str">
        <f>VLOOKUP(A2,'Wettkampf 1'!$B$16:$C$75,2,FALSE)</f>
        <v>Lähden</v>
      </c>
      <c r="C2" s="9">
        <f>VLOOKUP(A2,'Wettkampf 1'!$B$16:$D$75,3,FALSE)</f>
        <v>188.7</v>
      </c>
      <c r="D2" s="9">
        <f>VLOOKUP($A2,Börgermoor!$B$16:$D$75,3,FALSE)</f>
        <v>190.9</v>
      </c>
      <c r="E2" s="9">
        <f>VLOOKUP($A2,'3'!$B$10:$D$75,3,FALSE)</f>
        <v>194.9</v>
      </c>
      <c r="F2" s="9">
        <f>VLOOKUP($A2,'4'!$B$10:$D$75,3,FALSE)</f>
        <v>184.9</v>
      </c>
      <c r="G2" s="9">
        <f>VLOOKUP($A2,'5'!$B$10:$D$75,3,FALSE)</f>
        <v>0</v>
      </c>
      <c r="H2" s="9">
        <f>VLOOKUP($A2,'6'!$B$10:$D$75,3,FALSE)</f>
        <v>0</v>
      </c>
      <c r="I2" s="9">
        <f t="shared" ref="I2:I33" si="0">IF(J2 &gt; 0,K2/J2,0)</f>
        <v>189.85</v>
      </c>
      <c r="J2" s="9">
        <f>VLOOKUP(A2,Formelhilfe!$A$15:$H$74,8,FALSE)</f>
        <v>4</v>
      </c>
      <c r="K2" s="10">
        <f t="shared" ref="K2:K33" si="1">SUM(C2:H2)</f>
        <v>759.4</v>
      </c>
      <c r="L2" s="9">
        <f>VLOOKUP($A2,'7'!$B$10:$D$75,3,FALSE)</f>
        <v>195.9</v>
      </c>
      <c r="M2" s="9">
        <f>VLOOKUP($A2,'8'!$B$10:$D$75,3,FALSE)</f>
        <v>179.6</v>
      </c>
      <c r="N2" s="9">
        <f>VLOOKUP($A2,'9'!$B$10:$D$75,3,FALSE)</f>
        <v>189.5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 t="shared" ref="R2:R33" si="2">IF(S2 &gt;0,T2/S2,0)</f>
        <v>188.33333333333334</v>
      </c>
      <c r="S2" s="9">
        <f>VLOOKUP(A2,Formelhilfe!$A$15:$O$74,15,FALSE)</f>
        <v>3</v>
      </c>
      <c r="T2" s="10">
        <f t="shared" ref="T2:T33" si="3">SUM(L2:Q2)</f>
        <v>565</v>
      </c>
      <c r="U2" s="10">
        <f t="shared" ref="U2:U33" si="4">IF(V2&gt;0,W2/V2,0)</f>
        <v>189.2</v>
      </c>
      <c r="V2" s="9">
        <f>VLOOKUP(A2,Formelhilfe!$A$15:$P$74,16,FALSE)</f>
        <v>7</v>
      </c>
      <c r="W2" s="11">
        <f t="shared" ref="W2:W33" si="5">SUM(C2:H2,L2:Q2)</f>
        <v>1324.3999999999999</v>
      </c>
    </row>
    <row r="3" spans="1:23" ht="20.25" customHeight="1" x14ac:dyDescent="0.35">
      <c r="A3" s="106" t="s">
        <v>152</v>
      </c>
      <c r="B3" s="92" t="str">
        <f>VLOOKUP(A3,'Wettkampf 1'!$B$16:$C$75,2,FALSE)</f>
        <v>Esterwegen</v>
      </c>
      <c r="C3" s="9">
        <f>VLOOKUP(A3,'Wettkampf 1'!$B$16:$D$75,3,FALSE)</f>
        <v>177.9</v>
      </c>
      <c r="D3" s="9">
        <f>VLOOKUP($A3,Börgermoor!$B$16:$D$75,3,FALSE)</f>
        <v>175.9</v>
      </c>
      <c r="E3" s="9">
        <f>VLOOKUP($A3,'3'!$B$10:$D$75,3,FALSE)</f>
        <v>184.4</v>
      </c>
      <c r="F3" s="9">
        <f>VLOOKUP($A3,'4'!$B$10:$D$75,3,FALSE)</f>
        <v>179.3</v>
      </c>
      <c r="G3" s="9">
        <f>VLOOKUP($A3,'5'!$B$10:$D$75,3,FALSE)</f>
        <v>0</v>
      </c>
      <c r="H3" s="9">
        <f>VLOOKUP($A3,'6'!$B$10:$D$75,3,FALSE)</f>
        <v>0</v>
      </c>
      <c r="I3" s="9">
        <f t="shared" si="0"/>
        <v>179.375</v>
      </c>
      <c r="J3" s="9">
        <f>VLOOKUP(A3,Formelhilfe!$A$15:$H$74,8,FALSE)</f>
        <v>4</v>
      </c>
      <c r="K3" s="10">
        <f t="shared" si="1"/>
        <v>717.5</v>
      </c>
      <c r="L3" s="9">
        <f>VLOOKUP($A3,'7'!$B$10:$D$75,3,FALSE)</f>
        <v>185.3</v>
      </c>
      <c r="M3" s="9">
        <f>VLOOKUP($A3,'8'!$B$10:$D$75,3,FALSE)</f>
        <v>190.5</v>
      </c>
      <c r="N3" s="9">
        <f>VLOOKUP($A3,'9'!$B$10:$D$75,3,FALSE)</f>
        <v>186.4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 t="shared" si="2"/>
        <v>187.4</v>
      </c>
      <c r="S3" s="9">
        <f>VLOOKUP(A3,Formelhilfe!$A$15:$O$74,15,FALSE)</f>
        <v>3</v>
      </c>
      <c r="T3" s="10">
        <f t="shared" si="3"/>
        <v>562.20000000000005</v>
      </c>
      <c r="U3" s="10">
        <f t="shared" si="4"/>
        <v>182.81428571428572</v>
      </c>
      <c r="V3" s="9">
        <f>VLOOKUP(A3,Formelhilfe!$A$15:$P$74,16,FALSE)</f>
        <v>7</v>
      </c>
      <c r="W3" s="11">
        <f t="shared" si="5"/>
        <v>1279.7</v>
      </c>
    </row>
    <row r="4" spans="1:23" ht="20.25" customHeight="1" x14ac:dyDescent="0.35">
      <c r="A4" s="106" t="s">
        <v>162</v>
      </c>
      <c r="B4" s="92" t="str">
        <f>VLOOKUP(A4,'Wettkampf 1'!$B$16:$C$75,2,FALSE)</f>
        <v>Lähden</v>
      </c>
      <c r="C4" s="9">
        <f>VLOOKUP(A4,'Wettkampf 1'!$B$16:$D$75,3,FALSE)</f>
        <v>184.5</v>
      </c>
      <c r="D4" s="9">
        <f>VLOOKUP($A4,Börgermoor!$B$16:$D$75,3,FALSE)</f>
        <v>180.2</v>
      </c>
      <c r="E4" s="9">
        <f>VLOOKUP($A4,'3'!$B$10:$D$75,3,FALSE)</f>
        <v>187.9</v>
      </c>
      <c r="F4" s="9">
        <f>VLOOKUP($A4,'4'!$B$10:$D$75,3,FALSE)</f>
        <v>172.1</v>
      </c>
      <c r="G4" s="9">
        <f>VLOOKUP($A4,'5'!$B$10:$D$75,3,FALSE)</f>
        <v>0</v>
      </c>
      <c r="H4" s="9">
        <f>VLOOKUP($A4,'6'!$B$10:$D$75,3,FALSE)</f>
        <v>0</v>
      </c>
      <c r="I4" s="9">
        <f t="shared" si="0"/>
        <v>181.17500000000001</v>
      </c>
      <c r="J4" s="9">
        <f>VLOOKUP(A4,Formelhilfe!$A$15:$H$74,8,FALSE)</f>
        <v>4</v>
      </c>
      <c r="K4" s="10">
        <f t="shared" si="1"/>
        <v>724.7</v>
      </c>
      <c r="L4" s="9">
        <f>VLOOKUP($A4,'7'!$B$10:$D$75,3,FALSE)</f>
        <v>183.9</v>
      </c>
      <c r="M4" s="9">
        <f>VLOOKUP($A4,'8'!$B$10:$D$75,3,FALSE)</f>
        <v>179.1</v>
      </c>
      <c r="N4" s="9">
        <f>VLOOKUP($A4,'9'!$B$10:$D$75,3,FALSE)</f>
        <v>184.7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 t="shared" si="2"/>
        <v>182.56666666666669</v>
      </c>
      <c r="S4" s="9">
        <f>VLOOKUP(A4,Formelhilfe!$A$15:$O$74,15,FALSE)</f>
        <v>3</v>
      </c>
      <c r="T4" s="10">
        <f t="shared" si="3"/>
        <v>547.70000000000005</v>
      </c>
      <c r="U4" s="10">
        <f t="shared" si="4"/>
        <v>181.77142857142857</v>
      </c>
      <c r="V4" s="9">
        <f>VLOOKUP(A4,Formelhilfe!$A$15:$P$74,16,FALSE)</f>
        <v>7</v>
      </c>
      <c r="W4" s="11">
        <f t="shared" si="5"/>
        <v>1272.4000000000001</v>
      </c>
    </row>
    <row r="5" spans="1:23" ht="20.25" customHeight="1" x14ac:dyDescent="0.35">
      <c r="A5" s="106" t="s">
        <v>160</v>
      </c>
      <c r="B5" s="92" t="str">
        <f>VLOOKUP(A5,'Wettkampf 1'!$B$16:$C$75,2,FALSE)</f>
        <v>Lähden</v>
      </c>
      <c r="C5" s="9">
        <f>VLOOKUP(A5,'Wettkampf 1'!$B$16:$D$75,3,FALSE)</f>
        <v>191.8</v>
      </c>
      <c r="D5" s="9">
        <f>VLOOKUP($A5,Börgermoor!$B$16:$D$75,3,FALSE)</f>
        <v>174.2</v>
      </c>
      <c r="E5" s="9">
        <f>VLOOKUP($A5,'3'!$B$10:$D$75,3,FALSE)</f>
        <v>181.9</v>
      </c>
      <c r="F5" s="9">
        <f>VLOOKUP($A5,'4'!$B$10:$D$75,3,FALSE)</f>
        <v>182.2</v>
      </c>
      <c r="G5" s="9">
        <f>VLOOKUP($A5,'5'!$B$10:$D$75,3,FALSE)</f>
        <v>0</v>
      </c>
      <c r="H5" s="9">
        <f>VLOOKUP($A5,'6'!$B$10:$D$75,3,FALSE)</f>
        <v>0</v>
      </c>
      <c r="I5" s="9">
        <f t="shared" si="0"/>
        <v>182.52499999999998</v>
      </c>
      <c r="J5" s="9">
        <f>VLOOKUP(A5,Formelhilfe!$A$15:$H$74,8,FALSE)</f>
        <v>4</v>
      </c>
      <c r="K5" s="10">
        <f t="shared" si="1"/>
        <v>730.09999999999991</v>
      </c>
      <c r="L5" s="9">
        <f>VLOOKUP($A5,'7'!$B$10:$D$75,3,FALSE)</f>
        <v>183.8</v>
      </c>
      <c r="M5" s="9">
        <f>VLOOKUP($A5,'8'!$B$10:$D$75,3,FALSE)</f>
        <v>180.4</v>
      </c>
      <c r="N5" s="9">
        <f>VLOOKUP($A5,'9'!$B$10:$D$75,3,FALSE)</f>
        <v>175.1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 t="shared" si="2"/>
        <v>179.76666666666668</v>
      </c>
      <c r="S5" s="9">
        <f>VLOOKUP(A5,Formelhilfe!$A$15:$O$74,15,FALSE)</f>
        <v>3</v>
      </c>
      <c r="T5" s="10">
        <f t="shared" si="3"/>
        <v>539.30000000000007</v>
      </c>
      <c r="U5" s="10">
        <f t="shared" si="4"/>
        <v>181.34285714285713</v>
      </c>
      <c r="V5" s="9">
        <f>VLOOKUP(A5,Formelhilfe!$A$15:$P$74,16,FALSE)</f>
        <v>7</v>
      </c>
      <c r="W5" s="11">
        <f t="shared" si="5"/>
        <v>1269.3999999999999</v>
      </c>
    </row>
    <row r="6" spans="1:23" ht="20.25" customHeight="1" x14ac:dyDescent="0.35">
      <c r="A6" s="106" t="s">
        <v>153</v>
      </c>
      <c r="B6" s="92" t="str">
        <f>VLOOKUP(A6,'Wettkampf 1'!$B$16:$C$75,2,FALSE)</f>
        <v>Esterwegen</v>
      </c>
      <c r="C6" s="9">
        <f>VLOOKUP(A6,'Wettkampf 1'!$B$16:$D$75,3,FALSE)</f>
        <v>186.7</v>
      </c>
      <c r="D6" s="9">
        <f>VLOOKUP($A6,Börgermoor!$B$16:$D$75,3,FALSE)</f>
        <v>170.4</v>
      </c>
      <c r="E6" s="9">
        <f>VLOOKUP($A6,'3'!$B$10:$D$75,3,FALSE)</f>
        <v>175.5</v>
      </c>
      <c r="F6" s="9">
        <f>VLOOKUP($A6,'4'!$B$10:$D$75,3,FALSE)</f>
        <v>179.5</v>
      </c>
      <c r="G6" s="9">
        <f>VLOOKUP($A6,'5'!$B$10:$D$75,3,FALSE)</f>
        <v>0</v>
      </c>
      <c r="H6" s="9">
        <f>VLOOKUP($A6,'6'!$B$10:$D$75,3,FALSE)</f>
        <v>0</v>
      </c>
      <c r="I6" s="9">
        <f t="shared" si="0"/>
        <v>178.02500000000001</v>
      </c>
      <c r="J6" s="9">
        <f>VLOOKUP(A6,Formelhilfe!$A$15:$H$74,8,FALSE)</f>
        <v>4</v>
      </c>
      <c r="K6" s="10">
        <f t="shared" si="1"/>
        <v>712.1</v>
      </c>
      <c r="L6" s="9">
        <f>VLOOKUP($A6,'7'!$B$10:$D$75,3,FALSE)</f>
        <v>170.4</v>
      </c>
      <c r="M6" s="9">
        <f>VLOOKUP($A6,'8'!$B$10:$D$75,3,FALSE)</f>
        <v>184.7</v>
      </c>
      <c r="N6" s="9">
        <f>VLOOKUP($A6,'9'!$B$10:$D$75,3,FALSE)</f>
        <v>185.5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 t="shared" si="2"/>
        <v>180.20000000000002</v>
      </c>
      <c r="S6" s="9">
        <f>VLOOKUP(A6,Formelhilfe!$A$15:$O$74,15,FALSE)</f>
        <v>3</v>
      </c>
      <c r="T6" s="10">
        <f t="shared" si="3"/>
        <v>540.6</v>
      </c>
      <c r="U6" s="10">
        <f t="shared" si="4"/>
        <v>178.95714285714286</v>
      </c>
      <c r="V6" s="9">
        <f>VLOOKUP(A6,Formelhilfe!$A$15:$P$74,16,FALSE)</f>
        <v>7</v>
      </c>
      <c r="W6" s="11">
        <f t="shared" si="5"/>
        <v>1252.7</v>
      </c>
    </row>
    <row r="7" spans="1:23" ht="20.25" customHeight="1" x14ac:dyDescent="0.35">
      <c r="A7" s="106" t="s">
        <v>136</v>
      </c>
      <c r="B7" s="92" t="str">
        <f>VLOOKUP(A7,'Wettkampf 1'!$B$16:$C$75,2,FALSE)</f>
        <v>Lorup</v>
      </c>
      <c r="C7" s="9">
        <f>VLOOKUP(A7,'Wettkampf 1'!$B$16:$D$75,3,FALSE)</f>
        <v>148.9</v>
      </c>
      <c r="D7" s="9">
        <f>VLOOKUP($A7,Börgermoor!$B$16:$D$75,3,FALSE)</f>
        <v>166.8</v>
      </c>
      <c r="E7" s="9">
        <f>VLOOKUP($A7,'3'!$B$10:$D$75,3,FALSE)</f>
        <v>165.9</v>
      </c>
      <c r="F7" s="9">
        <f>VLOOKUP($A7,'4'!$B$10:$D$75,3,FALSE)</f>
        <v>170.3</v>
      </c>
      <c r="G7" s="9">
        <f>VLOOKUP($A7,'5'!$B$10:$D$75,3,FALSE)</f>
        <v>0</v>
      </c>
      <c r="H7" s="9">
        <f>VLOOKUP($A7,'6'!$B$10:$D$75,3,FALSE)</f>
        <v>0</v>
      </c>
      <c r="I7" s="9">
        <f t="shared" si="0"/>
        <v>162.97500000000002</v>
      </c>
      <c r="J7" s="9">
        <f>VLOOKUP(A7,Formelhilfe!$A$15:$H$74,8,FALSE)</f>
        <v>4</v>
      </c>
      <c r="K7" s="10">
        <f t="shared" si="1"/>
        <v>651.90000000000009</v>
      </c>
      <c r="L7" s="9">
        <f>VLOOKUP($A7,'7'!$B$10:$D$75,3,FALSE)</f>
        <v>166.3</v>
      </c>
      <c r="M7" s="9">
        <f>VLOOKUP($A7,'8'!$B$10:$D$75,3,FALSE)</f>
        <v>168.8</v>
      </c>
      <c r="N7" s="9">
        <f>VLOOKUP($A7,'9'!$B$10:$D$75,3,FALSE)</f>
        <v>178.6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 t="shared" si="2"/>
        <v>171.23333333333335</v>
      </c>
      <c r="S7" s="9">
        <f>VLOOKUP(A7,Formelhilfe!$A$15:$O$74,15,FALSE)</f>
        <v>3</v>
      </c>
      <c r="T7" s="10">
        <f t="shared" si="3"/>
        <v>513.70000000000005</v>
      </c>
      <c r="U7" s="10">
        <f t="shared" si="4"/>
        <v>166.51428571428571</v>
      </c>
      <c r="V7" s="9">
        <f>VLOOKUP(A7,Formelhilfe!$A$15:$P$74,16,FALSE)</f>
        <v>7</v>
      </c>
      <c r="W7" s="11">
        <f t="shared" si="5"/>
        <v>1165.5999999999999</v>
      </c>
    </row>
    <row r="8" spans="1:23" ht="20.25" customHeight="1" x14ac:dyDescent="0.35">
      <c r="A8" s="106" t="s">
        <v>156</v>
      </c>
      <c r="B8" s="92" t="str">
        <f>VLOOKUP(A8,'Wettkampf 1'!$B$16:$C$75,2,FALSE)</f>
        <v>Spahnharenstätte</v>
      </c>
      <c r="C8" s="9">
        <f>VLOOKUP(A8,'Wettkampf 1'!$B$16:$D$75,3,FALSE)</f>
        <v>126.7</v>
      </c>
      <c r="D8" s="9">
        <f>VLOOKUP($A8,Börgermoor!$B$16:$D$75,3,FALSE)</f>
        <v>150.69999999999999</v>
      </c>
      <c r="E8" s="9">
        <f>VLOOKUP($A8,'3'!$B$10:$D$75,3,FALSE)</f>
        <v>144.5</v>
      </c>
      <c r="F8" s="9">
        <f>VLOOKUP($A8,'4'!$B$10:$D$75,3,FALSE)</f>
        <v>140.6</v>
      </c>
      <c r="G8" s="9">
        <f>VLOOKUP($A8,'5'!$B$10:$D$75,3,FALSE)</f>
        <v>0</v>
      </c>
      <c r="H8" s="9">
        <f>VLOOKUP($A8,'6'!$B$10:$D$75,3,FALSE)</f>
        <v>0</v>
      </c>
      <c r="I8" s="9">
        <f t="shared" si="0"/>
        <v>140.625</v>
      </c>
      <c r="J8" s="9">
        <f>VLOOKUP(A8,Formelhilfe!$A$15:$H$74,8,FALSE)</f>
        <v>4</v>
      </c>
      <c r="K8" s="10">
        <f t="shared" si="1"/>
        <v>562.5</v>
      </c>
      <c r="L8" s="9">
        <f>VLOOKUP($A8,'7'!$B$10:$D$75,3,FALSE)</f>
        <v>155.80000000000001</v>
      </c>
      <c r="M8" s="9">
        <f>VLOOKUP($A8,'8'!$B$10:$D$75,3,FALSE)</f>
        <v>151.19999999999999</v>
      </c>
      <c r="N8" s="9">
        <f>VLOOKUP($A8,'9'!$B$10:$D$75,3,FALSE)</f>
        <v>137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 t="shared" si="2"/>
        <v>148</v>
      </c>
      <c r="S8" s="9">
        <f>VLOOKUP(A8,Formelhilfe!$A$15:$O$74,15,FALSE)</f>
        <v>3</v>
      </c>
      <c r="T8" s="10">
        <f t="shared" si="3"/>
        <v>444</v>
      </c>
      <c r="U8" s="10">
        <f t="shared" si="4"/>
        <v>143.78571428571428</v>
      </c>
      <c r="V8" s="9">
        <f>VLOOKUP(A8,Formelhilfe!$A$15:$P$74,16,FALSE)</f>
        <v>7</v>
      </c>
      <c r="W8" s="11">
        <f t="shared" si="5"/>
        <v>1006.5</v>
      </c>
    </row>
    <row r="9" spans="1:23" ht="20.25" customHeight="1" x14ac:dyDescent="0.35">
      <c r="A9" s="106" t="s">
        <v>166</v>
      </c>
      <c r="B9" s="92" t="str">
        <f>VLOOKUP(A9,'Wettkampf 1'!$B$16:$C$75,2,FALSE)</f>
        <v>Lähden</v>
      </c>
      <c r="C9" s="9">
        <f>VLOOKUP(A9,'Wettkampf 1'!$B$16:$D$75,3,FALSE)</f>
        <v>173.7</v>
      </c>
      <c r="D9" s="9">
        <f>VLOOKUP($A9,Börgermoor!$B$16:$D$75,3,FALSE)</f>
        <v>0</v>
      </c>
      <c r="E9" s="9">
        <f>VLOOKUP($A9,'3'!$B$10:$D$75,3,FALSE)</f>
        <v>173</v>
      </c>
      <c r="F9" s="9">
        <f>VLOOKUP($A9,'4'!$B$10:$D$75,3,FALSE)</f>
        <v>164.2</v>
      </c>
      <c r="G9" s="9">
        <f>VLOOKUP($A9,'5'!$B$10:$D$75,3,FALSE)</f>
        <v>0</v>
      </c>
      <c r="H9" s="9">
        <f>VLOOKUP($A9,'6'!$B$10:$D$75,3,FALSE)</f>
        <v>0</v>
      </c>
      <c r="I9" s="9">
        <f t="shared" si="0"/>
        <v>170.29999999999998</v>
      </c>
      <c r="J9" s="9">
        <f>VLOOKUP(A9,Formelhilfe!$A$15:$H$74,8,FALSE)</f>
        <v>3</v>
      </c>
      <c r="K9" s="10">
        <f t="shared" si="1"/>
        <v>510.9</v>
      </c>
      <c r="L9" s="9">
        <f>VLOOKUP($A9,'7'!$B$10:$D$75,3,FALSE)</f>
        <v>173.3</v>
      </c>
      <c r="M9" s="9">
        <f>VLOOKUP($A9,'8'!$B$10:$D$75,3,FALSE)</f>
        <v>166.4</v>
      </c>
      <c r="N9" s="9">
        <f>VLOOKUP($A9,'9'!$B$10:$D$75,3,FALSE)</f>
        <v>150.1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 t="shared" si="2"/>
        <v>163.26666666666668</v>
      </c>
      <c r="S9" s="9">
        <f>VLOOKUP(A9,Formelhilfe!$A$15:$O$74,15,FALSE)</f>
        <v>3</v>
      </c>
      <c r="T9" s="10">
        <f t="shared" si="3"/>
        <v>489.80000000000007</v>
      </c>
      <c r="U9" s="10">
        <f t="shared" si="4"/>
        <v>166.78333333333333</v>
      </c>
      <c r="V9" s="9">
        <f>VLOOKUP(A9,Formelhilfe!$A$15:$P$74,16,FALSE)</f>
        <v>6</v>
      </c>
      <c r="W9" s="11">
        <f t="shared" si="5"/>
        <v>1000.7</v>
      </c>
    </row>
    <row r="10" spans="1:23" ht="20.25" customHeight="1" x14ac:dyDescent="0.35">
      <c r="A10" s="106" t="s">
        <v>137</v>
      </c>
      <c r="B10" s="92" t="str">
        <f>VLOOKUP(A10,'Wettkampf 1'!$B$16:$C$75,2,FALSE)</f>
        <v>Lorup</v>
      </c>
      <c r="C10" s="9">
        <f>VLOOKUP(A10,'Wettkampf 1'!$B$16:$D$75,3,FALSE)</f>
        <v>135.30000000000001</v>
      </c>
      <c r="D10" s="9">
        <f>VLOOKUP($A10,Börgermoor!$B$16:$D$75,3,FALSE)</f>
        <v>125.8</v>
      </c>
      <c r="E10" s="9">
        <f>VLOOKUP($A10,'3'!$B$10:$D$75,3,FALSE)</f>
        <v>139.69999999999999</v>
      </c>
      <c r="F10" s="9">
        <f>VLOOKUP($A10,'4'!$B$10:$D$75,3,FALSE)</f>
        <v>144.1</v>
      </c>
      <c r="G10" s="9">
        <f>VLOOKUP($A10,'5'!$B$10:$D$75,3,FALSE)</f>
        <v>0</v>
      </c>
      <c r="H10" s="9">
        <f>VLOOKUP($A10,'6'!$B$10:$D$75,3,FALSE)</f>
        <v>0</v>
      </c>
      <c r="I10" s="9">
        <f t="shared" si="0"/>
        <v>136.22499999999999</v>
      </c>
      <c r="J10" s="9">
        <f>VLOOKUP(A10,Formelhilfe!$A$15:$H$74,8,FALSE)</f>
        <v>4</v>
      </c>
      <c r="K10" s="10">
        <f t="shared" si="1"/>
        <v>544.9</v>
      </c>
      <c r="L10" s="9">
        <f>VLOOKUP($A10,'7'!$B$10:$D$75,3,FALSE)</f>
        <v>131.30000000000001</v>
      </c>
      <c r="M10" s="9">
        <f>VLOOKUP($A10,'8'!$B$10:$D$75,3,FALSE)</f>
        <v>135.9</v>
      </c>
      <c r="N10" s="9">
        <f>VLOOKUP($A10,'9'!$B$10:$D$75,3,FALSE)</f>
        <v>139.80000000000001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 t="shared" si="2"/>
        <v>135.66666666666669</v>
      </c>
      <c r="S10" s="9">
        <f>VLOOKUP(A10,Formelhilfe!$A$15:$O$74,15,FALSE)</f>
        <v>3</v>
      </c>
      <c r="T10" s="10">
        <f t="shared" si="3"/>
        <v>407.00000000000006</v>
      </c>
      <c r="U10" s="10">
        <f t="shared" si="4"/>
        <v>135.98571428571429</v>
      </c>
      <c r="V10" s="9">
        <f>VLOOKUP(A10,Formelhilfe!$A$15:$P$74,16,FALSE)</f>
        <v>7</v>
      </c>
      <c r="W10" s="11">
        <f t="shared" si="5"/>
        <v>951.90000000000009</v>
      </c>
    </row>
    <row r="11" spans="1:23" ht="20.25" customHeight="1" x14ac:dyDescent="0.35">
      <c r="A11" s="106" t="s">
        <v>143</v>
      </c>
      <c r="B11" s="92" t="str">
        <f>VLOOKUP(A11,'Wettkampf 1'!$B$16:$C$75,2,FALSE)</f>
        <v>Lorup</v>
      </c>
      <c r="C11" s="9">
        <f>VLOOKUP(A11,'Wettkampf 1'!$B$16:$D$75,3,FALSE)</f>
        <v>91.9</v>
      </c>
      <c r="D11" s="9">
        <f>VLOOKUP($A11,Börgermoor!$B$16:$D$75,3,FALSE)</f>
        <v>101.8</v>
      </c>
      <c r="E11" s="9">
        <f>VLOOKUP($A11,'3'!$B$10:$D$75,3,FALSE)</f>
        <v>130.9</v>
      </c>
      <c r="F11" s="9">
        <f>VLOOKUP($A11,'4'!$B$10:$D$75,3,FALSE)</f>
        <v>118.8</v>
      </c>
      <c r="G11" s="9">
        <f>VLOOKUP($A11,'5'!$B$10:$D$75,3,FALSE)</f>
        <v>0</v>
      </c>
      <c r="H11" s="9">
        <f>VLOOKUP($A11,'6'!$B$10:$D$75,3,FALSE)</f>
        <v>0</v>
      </c>
      <c r="I11" s="9">
        <f t="shared" si="0"/>
        <v>110.85000000000001</v>
      </c>
      <c r="J11" s="9">
        <f>VLOOKUP(A11,Formelhilfe!$A$15:$H$74,8,FALSE)</f>
        <v>4</v>
      </c>
      <c r="K11" s="10">
        <f t="shared" si="1"/>
        <v>443.40000000000003</v>
      </c>
      <c r="L11" s="9">
        <f>VLOOKUP($A11,'7'!$B$10:$D$75,3,FALSE)</f>
        <v>127.8</v>
      </c>
      <c r="M11" s="9">
        <f>VLOOKUP($A11,'8'!$B$10:$D$75,3,FALSE)</f>
        <v>139.5</v>
      </c>
      <c r="N11" s="9">
        <f>VLOOKUP($A11,'9'!$B$10:$D$75,3,FALSE)</f>
        <v>180.9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 t="shared" si="2"/>
        <v>149.4</v>
      </c>
      <c r="S11" s="9">
        <f>VLOOKUP(A11,Formelhilfe!$A$15:$O$74,15,FALSE)</f>
        <v>3</v>
      </c>
      <c r="T11" s="10">
        <f t="shared" si="3"/>
        <v>448.20000000000005</v>
      </c>
      <c r="U11" s="10">
        <f t="shared" si="4"/>
        <v>127.37142857142858</v>
      </c>
      <c r="V11" s="9">
        <f>VLOOKUP(A11,Formelhilfe!$A$15:$P$74,16,FALSE)</f>
        <v>7</v>
      </c>
      <c r="W11" s="11">
        <f t="shared" si="5"/>
        <v>891.6</v>
      </c>
    </row>
    <row r="12" spans="1:23" ht="20.25" customHeight="1" x14ac:dyDescent="0.35">
      <c r="A12" s="106" t="s">
        <v>171</v>
      </c>
      <c r="B12" s="92" t="str">
        <f>VLOOKUP(A12,'Wettkampf 1'!$B$16:$C$75,2,FALSE)</f>
        <v>Esterwegen</v>
      </c>
      <c r="C12" s="9">
        <f>VLOOKUP(A12,'Wettkampf 1'!$B$16:$D$75,3,FALSE)</f>
        <v>154.9</v>
      </c>
      <c r="D12" s="9">
        <f>VLOOKUP($A12,Börgermoor!$B$16:$D$75,3,FALSE)</f>
        <v>132.30000000000001</v>
      </c>
      <c r="E12" s="9">
        <f>VLOOKUP($A12,'3'!$B$10:$D$75,3,FALSE)</f>
        <v>155.1</v>
      </c>
      <c r="F12" s="9">
        <f>VLOOKUP($A12,'4'!$B$10:$D$75,3,FALSE)</f>
        <v>134</v>
      </c>
      <c r="G12" s="9">
        <f>VLOOKUP($A12,'5'!$B$10:$D$75,3,FALSE)</f>
        <v>0</v>
      </c>
      <c r="H12" s="9">
        <f>VLOOKUP($A12,'6'!$B$10:$D$75,3,FALSE)</f>
        <v>0</v>
      </c>
      <c r="I12" s="9">
        <f t="shared" si="0"/>
        <v>144.07500000000002</v>
      </c>
      <c r="J12" s="9">
        <f>VLOOKUP(A12,Formelhilfe!$A$15:$H$74,8,FALSE)</f>
        <v>4</v>
      </c>
      <c r="K12" s="10">
        <f t="shared" si="1"/>
        <v>576.30000000000007</v>
      </c>
      <c r="L12" s="9">
        <f>VLOOKUP($A12,'7'!$B$10:$D$75,3,FALSE)</f>
        <v>166.5</v>
      </c>
      <c r="M12" s="9">
        <f>VLOOKUP($A12,'8'!$B$10:$D$75,3,FALSE)</f>
        <v>126.8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 t="shared" si="2"/>
        <v>146.65</v>
      </c>
      <c r="S12" s="9">
        <f>VLOOKUP(A12,Formelhilfe!$A$15:$O$74,15,FALSE)</f>
        <v>2</v>
      </c>
      <c r="T12" s="10">
        <f t="shared" si="3"/>
        <v>293.3</v>
      </c>
      <c r="U12" s="10">
        <f t="shared" si="4"/>
        <v>144.93333333333334</v>
      </c>
      <c r="V12" s="9">
        <f>VLOOKUP(A12,Formelhilfe!$A$15:$P$74,16,FALSE)</f>
        <v>6</v>
      </c>
      <c r="W12" s="11">
        <f t="shared" si="5"/>
        <v>869.6</v>
      </c>
    </row>
    <row r="13" spans="1:23" ht="20.25" customHeight="1" x14ac:dyDescent="0.35">
      <c r="A13" s="106" t="s">
        <v>173</v>
      </c>
      <c r="B13" s="92" t="str">
        <f>VLOOKUP(A13,'Wettkampf 1'!$B$16:$C$75,2,FALSE)</f>
        <v>Börgermoor</v>
      </c>
      <c r="C13" s="9">
        <f>VLOOKUP(A13,'Wettkampf 1'!$B$16:$D$75,3,FALSE)</f>
        <v>134.9</v>
      </c>
      <c r="D13" s="9">
        <f>VLOOKUP($A13,Börgermoor!$B$16:$D$75,3,FALSE)</f>
        <v>139.4</v>
      </c>
      <c r="E13" s="9">
        <f>VLOOKUP($A13,'3'!$B$10:$D$75,3,FALSE)</f>
        <v>135.80000000000001</v>
      </c>
      <c r="F13" s="9">
        <f>VLOOKUP($A13,'4'!$B$10:$D$75,3,FALSE)</f>
        <v>134.19999999999999</v>
      </c>
      <c r="G13" s="9">
        <f>VLOOKUP($A13,'5'!$B$10:$D$75,3,FALSE)</f>
        <v>0</v>
      </c>
      <c r="H13" s="9">
        <f>VLOOKUP($A13,'6'!$B$10:$D$75,3,FALSE)</f>
        <v>0</v>
      </c>
      <c r="I13" s="9">
        <f t="shared" si="0"/>
        <v>136.07499999999999</v>
      </c>
      <c r="J13" s="9">
        <f>VLOOKUP(A13,Formelhilfe!$A$15:$H$74,8,FALSE)</f>
        <v>4</v>
      </c>
      <c r="K13" s="10">
        <f t="shared" si="1"/>
        <v>544.29999999999995</v>
      </c>
      <c r="L13" s="9">
        <f>VLOOKUP($A13,'7'!$B$10:$D$75,3,FALSE)</f>
        <v>0</v>
      </c>
      <c r="M13" s="9">
        <f>VLOOKUP($A13,'8'!$B$10:$D$75,3,FALSE)</f>
        <v>145.69999999999999</v>
      </c>
      <c r="N13" s="9">
        <f>VLOOKUP($A13,'9'!$B$10:$D$75,3,FALSE)</f>
        <v>175.5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 t="shared" si="2"/>
        <v>160.6</v>
      </c>
      <c r="S13" s="9">
        <f>VLOOKUP(A13,Formelhilfe!$A$15:$O$74,15,FALSE)</f>
        <v>2</v>
      </c>
      <c r="T13" s="10">
        <f t="shared" si="3"/>
        <v>321.2</v>
      </c>
      <c r="U13" s="10">
        <f t="shared" si="4"/>
        <v>144.25</v>
      </c>
      <c r="V13" s="9">
        <f>VLOOKUP(A13,Formelhilfe!$A$15:$P$74,16,FALSE)</f>
        <v>6</v>
      </c>
      <c r="W13" s="11">
        <f t="shared" si="5"/>
        <v>865.5</v>
      </c>
    </row>
    <row r="14" spans="1:23" ht="20.25" customHeight="1" x14ac:dyDescent="0.35">
      <c r="A14" s="106" t="s">
        <v>141</v>
      </c>
      <c r="B14" s="92" t="str">
        <f>VLOOKUP(A14,'Wettkampf 1'!$B$16:$C$75,2,FALSE)</f>
        <v>Lorup</v>
      </c>
      <c r="C14" s="9">
        <f>VLOOKUP(A14,'Wettkampf 1'!$B$16:$D$75,3,FALSE)</f>
        <v>110.7</v>
      </c>
      <c r="D14" s="9">
        <f>VLOOKUP($A14,Börgermoor!$B$16:$D$75,3,FALSE)</f>
        <v>111.9</v>
      </c>
      <c r="E14" s="9">
        <f>VLOOKUP($A14,'3'!$B$10:$D$75,3,FALSE)</f>
        <v>82.6</v>
      </c>
      <c r="F14" s="9">
        <f>VLOOKUP($A14,'4'!$B$10:$D$75,3,FALSE)</f>
        <v>128.80000000000001</v>
      </c>
      <c r="G14" s="9">
        <f>VLOOKUP($A14,'5'!$B$10:$D$75,3,FALSE)</f>
        <v>0</v>
      </c>
      <c r="H14" s="9">
        <f>VLOOKUP($A14,'6'!$B$10:$D$75,3,FALSE)</f>
        <v>0</v>
      </c>
      <c r="I14" s="9">
        <f t="shared" si="0"/>
        <v>108.50000000000001</v>
      </c>
      <c r="J14" s="9">
        <f>VLOOKUP(A14,Formelhilfe!$A$15:$H$74,8,FALSE)</f>
        <v>4</v>
      </c>
      <c r="K14" s="10">
        <f t="shared" si="1"/>
        <v>434.00000000000006</v>
      </c>
      <c r="L14" s="9">
        <f>VLOOKUP($A14,'7'!$B$10:$D$75,3,FALSE)</f>
        <v>105.2</v>
      </c>
      <c r="M14" s="9">
        <f>VLOOKUP($A14,'8'!$B$10:$D$75,3,FALSE)</f>
        <v>117.5</v>
      </c>
      <c r="N14" s="9">
        <f>VLOOKUP($A14,'9'!$B$10:$D$75,3,FALSE)</f>
        <v>148.19999999999999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 t="shared" si="2"/>
        <v>123.63333333333333</v>
      </c>
      <c r="S14" s="9">
        <f>VLOOKUP(A14,Formelhilfe!$A$15:$O$74,15,FALSE)</f>
        <v>3</v>
      </c>
      <c r="T14" s="10">
        <f t="shared" si="3"/>
        <v>370.9</v>
      </c>
      <c r="U14" s="10">
        <f t="shared" si="4"/>
        <v>114.98571428571429</v>
      </c>
      <c r="V14" s="9">
        <f>VLOOKUP(A14,Formelhilfe!$A$15:$P$74,16,FALSE)</f>
        <v>7</v>
      </c>
      <c r="W14" s="11">
        <f t="shared" si="5"/>
        <v>804.90000000000009</v>
      </c>
    </row>
    <row r="15" spans="1:23" ht="20.25" customHeight="1" x14ac:dyDescent="0.35">
      <c r="A15" s="106" t="s">
        <v>158</v>
      </c>
      <c r="B15" s="92" t="str">
        <f>VLOOKUP(A15,'Wettkampf 1'!$B$16:$C$75,2,FALSE)</f>
        <v>Spahnharenstätte</v>
      </c>
      <c r="C15" s="9">
        <f>VLOOKUP(A15,'Wettkampf 1'!$B$16:$D$75,3,FALSE)</f>
        <v>124.4</v>
      </c>
      <c r="D15" s="9">
        <f>VLOOKUP($A15,Börgermoor!$B$16:$D$75,3,FALSE)</f>
        <v>144.19999999999999</v>
      </c>
      <c r="E15" s="9">
        <f>VLOOKUP($A15,'3'!$B$10:$D$75,3,FALSE)</f>
        <v>119</v>
      </c>
      <c r="F15" s="9">
        <f>VLOOKUP($A15,'4'!$B$10:$D$75,3,FALSE)</f>
        <v>125.3</v>
      </c>
      <c r="G15" s="9">
        <f>VLOOKUP($A15,'5'!$B$10:$D$75,3,FALSE)</f>
        <v>0</v>
      </c>
      <c r="H15" s="9">
        <f>VLOOKUP($A15,'6'!$B$10:$D$75,3,FALSE)</f>
        <v>0</v>
      </c>
      <c r="I15" s="9">
        <f t="shared" si="0"/>
        <v>128.22499999999999</v>
      </c>
      <c r="J15" s="9">
        <f>VLOOKUP(A15,Formelhilfe!$A$15:$H$74,8,FALSE)</f>
        <v>4</v>
      </c>
      <c r="K15" s="10">
        <f t="shared" si="1"/>
        <v>512.9</v>
      </c>
      <c r="L15" s="9">
        <f>VLOOKUP($A15,'7'!$B$10:$D$75,3,FALSE)</f>
        <v>0</v>
      </c>
      <c r="M15" s="9">
        <f>VLOOKUP($A15,'8'!$B$10:$D$75,3,FALSE)</f>
        <v>121.9</v>
      </c>
      <c r="N15" s="9">
        <f>VLOOKUP($A15,'9'!$B$10:$D$75,3,FALSE)</f>
        <v>125.3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 t="shared" si="2"/>
        <v>123.6</v>
      </c>
      <c r="S15" s="9">
        <f>VLOOKUP(A15,Formelhilfe!$A$15:$O$74,15,FALSE)</f>
        <v>2</v>
      </c>
      <c r="T15" s="10">
        <f t="shared" si="3"/>
        <v>247.2</v>
      </c>
      <c r="U15" s="10">
        <f t="shared" si="4"/>
        <v>126.68333333333332</v>
      </c>
      <c r="V15" s="9">
        <f>VLOOKUP(A15,Formelhilfe!$A$15:$P$74,16,FALSE)</f>
        <v>6</v>
      </c>
      <c r="W15" s="11">
        <f t="shared" si="5"/>
        <v>760.09999999999991</v>
      </c>
    </row>
    <row r="16" spans="1:23" ht="20.25" customHeight="1" x14ac:dyDescent="0.35">
      <c r="A16" s="106" t="s">
        <v>167</v>
      </c>
      <c r="B16" s="92" t="str">
        <f>VLOOKUP(A16,'Wettkampf 1'!$B$16:$C$75,2,FALSE)</f>
        <v>Lähden</v>
      </c>
      <c r="C16" s="9">
        <f>VLOOKUP(A16,'Wettkampf 1'!$B$16:$D$75,3,FALSE)</f>
        <v>0</v>
      </c>
      <c r="D16" s="9">
        <f>VLOOKUP($A16,Börgermoor!$B$16:$D$75,3,FALSE)</f>
        <v>0</v>
      </c>
      <c r="E16" s="9">
        <f>VLOOKUP($A16,'3'!$B$10:$D$75,3,FALSE)</f>
        <v>178.6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 t="shared" si="0"/>
        <v>178.6</v>
      </c>
      <c r="J16" s="9">
        <f>VLOOKUP(A16,Formelhilfe!$A$15:$H$74,8,FALSE)</f>
        <v>1</v>
      </c>
      <c r="K16" s="10">
        <f t="shared" si="1"/>
        <v>178.6</v>
      </c>
      <c r="L16" s="9">
        <f>VLOOKUP($A16,'7'!$B$10:$D$75,3,FALSE)</f>
        <v>179.2</v>
      </c>
      <c r="M16" s="9">
        <f>VLOOKUP($A16,'8'!$B$10:$D$75,3,FALSE)</f>
        <v>191.9</v>
      </c>
      <c r="N16" s="9">
        <f>VLOOKUP($A16,'9'!$B$10:$D$75,3,FALSE)</f>
        <v>186.5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 t="shared" si="2"/>
        <v>185.86666666666667</v>
      </c>
      <c r="S16" s="9">
        <f>VLOOKUP(A16,Formelhilfe!$A$15:$O$74,15,FALSE)</f>
        <v>3</v>
      </c>
      <c r="T16" s="10">
        <f t="shared" si="3"/>
        <v>557.6</v>
      </c>
      <c r="U16" s="10">
        <f t="shared" si="4"/>
        <v>184.04999999999998</v>
      </c>
      <c r="V16" s="9">
        <f>VLOOKUP(A16,Formelhilfe!$A$15:$P$74,16,FALSE)</f>
        <v>4</v>
      </c>
      <c r="W16" s="11">
        <f t="shared" si="5"/>
        <v>736.19999999999993</v>
      </c>
    </row>
    <row r="17" spans="1:45" ht="20.25" customHeight="1" x14ac:dyDescent="0.35">
      <c r="A17" s="106" t="s">
        <v>146</v>
      </c>
      <c r="B17" s="92" t="str">
        <f>VLOOKUP(A17,'Wettkampf 1'!$B$16:$C$75,2,FALSE)</f>
        <v>Lorup</v>
      </c>
      <c r="C17" s="9">
        <f>VLOOKUP(A17,'Wettkampf 1'!$B$16:$D$75,3,FALSE)</f>
        <v>108.5</v>
      </c>
      <c r="D17" s="9">
        <f>VLOOKUP($A17,Börgermoor!$B$16:$D$75,3,FALSE)</f>
        <v>91</v>
      </c>
      <c r="E17" s="9">
        <f>VLOOKUP($A17,'3'!$B$10:$D$75,3,FALSE)</f>
        <v>76</v>
      </c>
      <c r="F17" s="9">
        <f>VLOOKUP($A17,'4'!$B$10:$D$75,3,FALSE)</f>
        <v>105.4</v>
      </c>
      <c r="G17" s="9">
        <f>VLOOKUP($A17,'5'!$B$10:$D$75,3,FALSE)</f>
        <v>0</v>
      </c>
      <c r="H17" s="9">
        <f>VLOOKUP($A17,'6'!$B$10:$D$75,3,FALSE)</f>
        <v>0</v>
      </c>
      <c r="I17" s="9">
        <f t="shared" si="0"/>
        <v>95.224999999999994</v>
      </c>
      <c r="J17" s="9">
        <f>VLOOKUP(A17,Formelhilfe!$A$15:$H$74,8,FALSE)</f>
        <v>4</v>
      </c>
      <c r="K17" s="10">
        <f t="shared" si="1"/>
        <v>380.9</v>
      </c>
      <c r="L17" s="9">
        <f>VLOOKUP($A17,'7'!$B$10:$D$75,3,FALSE)</f>
        <v>109.5</v>
      </c>
      <c r="M17" s="9">
        <f>VLOOKUP($A17,'8'!$B$10:$D$75,3,FALSE)</f>
        <v>125.6</v>
      </c>
      <c r="N17" s="9">
        <f>VLOOKUP($A17,'9'!$B$10:$D$75,3,FALSE)</f>
        <v>115.3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 t="shared" si="2"/>
        <v>116.8</v>
      </c>
      <c r="S17" s="9">
        <f>VLOOKUP(A17,Formelhilfe!$A$15:$O$74,15,FALSE)</f>
        <v>3</v>
      </c>
      <c r="T17" s="10">
        <f t="shared" si="3"/>
        <v>350.4</v>
      </c>
      <c r="U17" s="10">
        <f t="shared" si="4"/>
        <v>104.47142857142856</v>
      </c>
      <c r="V17" s="9">
        <f>VLOOKUP(A17,Formelhilfe!$A$15:$P$74,16,FALSE)</f>
        <v>7</v>
      </c>
      <c r="W17" s="11">
        <f t="shared" si="5"/>
        <v>731.3</v>
      </c>
    </row>
    <row r="18" spans="1:45" ht="20.25" customHeight="1" x14ac:dyDescent="0.35">
      <c r="A18" s="106" t="s">
        <v>168</v>
      </c>
      <c r="B18" s="92" t="str">
        <f>VLOOKUP(A18,'Wettkampf 1'!$B$16:$C$75,2,FALSE)</f>
        <v>Lähden</v>
      </c>
      <c r="C18" s="9">
        <f>VLOOKUP(A18,'Wettkampf 1'!$B$16:$D$75,3,FALSE)</f>
        <v>0</v>
      </c>
      <c r="D18" s="9">
        <f>VLOOKUP($A18,Börgermoor!$B$16:$D$75,3,FALSE)</f>
        <v>0</v>
      </c>
      <c r="E18" s="9">
        <f>VLOOKUP($A18,'3'!$B$10:$D$75,3,FALSE)</f>
        <v>0</v>
      </c>
      <c r="F18" s="9">
        <f>VLOOKUP($A18,'4'!$B$10:$D$75,3,FALSE)</f>
        <v>142.69999999999999</v>
      </c>
      <c r="G18" s="9">
        <f>VLOOKUP($A18,'5'!$B$10:$D$75,3,FALSE)</f>
        <v>0</v>
      </c>
      <c r="H18" s="9">
        <f>VLOOKUP($A18,'6'!$B$10:$D$75,3,FALSE)</f>
        <v>0</v>
      </c>
      <c r="I18" s="9">
        <f t="shared" si="0"/>
        <v>142.69999999999999</v>
      </c>
      <c r="J18" s="9">
        <f>VLOOKUP(A18,Formelhilfe!$A$15:$H$74,8,FALSE)</f>
        <v>1</v>
      </c>
      <c r="K18" s="10">
        <f t="shared" si="1"/>
        <v>142.69999999999999</v>
      </c>
      <c r="L18" s="9">
        <f>VLOOKUP($A18,'7'!$B$10:$D$75,3,FALSE)</f>
        <v>133</v>
      </c>
      <c r="M18" s="9">
        <f>VLOOKUP($A18,'8'!$B$10:$D$75,3,FALSE)</f>
        <v>152.4</v>
      </c>
      <c r="N18" s="9">
        <f>VLOOKUP($A18,'9'!$B$10:$D$75,3,FALSE)</f>
        <v>166.8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 t="shared" si="2"/>
        <v>150.73333333333332</v>
      </c>
      <c r="S18" s="9">
        <f>VLOOKUP(A18,Formelhilfe!$A$15:$O$74,15,FALSE)</f>
        <v>3</v>
      </c>
      <c r="T18" s="10">
        <f t="shared" si="3"/>
        <v>452.2</v>
      </c>
      <c r="U18" s="10">
        <f t="shared" si="4"/>
        <v>148.72500000000002</v>
      </c>
      <c r="V18" s="9">
        <f>VLOOKUP(A18,Formelhilfe!$A$15:$P$74,16,FALSE)</f>
        <v>4</v>
      </c>
      <c r="W18" s="11">
        <f t="shared" si="5"/>
        <v>594.90000000000009</v>
      </c>
    </row>
    <row r="19" spans="1:45" ht="20.25" customHeight="1" x14ac:dyDescent="0.35">
      <c r="A19" s="106" t="s">
        <v>154</v>
      </c>
      <c r="B19" s="92" t="str">
        <f>VLOOKUP(A19,'Wettkampf 1'!$B$16:$C$75,2,FALSE)</f>
        <v>Spahnharenstätte</v>
      </c>
      <c r="C19" s="9">
        <f>VLOOKUP(A19,'Wettkampf 1'!$B$16:$D$75,3,FALSE)</f>
        <v>67.5</v>
      </c>
      <c r="D19" s="9">
        <f>VLOOKUP($A19,Börgermoor!$B$16:$D$75,3,FALSE)</f>
        <v>54.2</v>
      </c>
      <c r="E19" s="9">
        <f>VLOOKUP($A19,'3'!$B$10:$D$75,3,FALSE)</f>
        <v>0</v>
      </c>
      <c r="F19" s="9">
        <f>VLOOKUP($A19,'4'!$B$10:$D$75,3,FALSE)</f>
        <v>78.5</v>
      </c>
      <c r="G19" s="9">
        <f>VLOOKUP($A19,'5'!$B$10:$D$75,3,FALSE)</f>
        <v>0</v>
      </c>
      <c r="H19" s="9">
        <f>VLOOKUP($A19,'6'!$B$10:$D$75,3,FALSE)</f>
        <v>0</v>
      </c>
      <c r="I19" s="9">
        <f t="shared" si="0"/>
        <v>66.733333333333334</v>
      </c>
      <c r="J19" s="9">
        <f>VLOOKUP(A19,Formelhilfe!$A$15:$H$74,8,FALSE)</f>
        <v>3</v>
      </c>
      <c r="K19" s="10">
        <f t="shared" si="1"/>
        <v>200.2</v>
      </c>
      <c r="L19" s="9">
        <f>VLOOKUP($A19,'7'!$B$10:$D$75,3,FALSE)</f>
        <v>70</v>
      </c>
      <c r="M19" s="9">
        <f>VLOOKUP($A19,'8'!$B$10:$D$75,3,FALSE)</f>
        <v>88.4</v>
      </c>
      <c r="N19" s="9">
        <f>VLOOKUP($A19,'9'!$B$10:$D$75,3,FALSE)</f>
        <v>109.8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 t="shared" si="2"/>
        <v>89.399999999999991</v>
      </c>
      <c r="S19" s="9">
        <f>VLOOKUP(A19,Formelhilfe!$A$15:$O$74,15,FALSE)</f>
        <v>3</v>
      </c>
      <c r="T19" s="10">
        <f t="shared" si="3"/>
        <v>268.2</v>
      </c>
      <c r="U19" s="10">
        <f t="shared" si="4"/>
        <v>78.066666666666677</v>
      </c>
      <c r="V19" s="9">
        <f>VLOOKUP(A19,Formelhilfe!$A$15:$P$74,16,FALSE)</f>
        <v>6</v>
      </c>
      <c r="W19" s="11">
        <f t="shared" si="5"/>
        <v>468.40000000000003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147</v>
      </c>
      <c r="B20" s="92" t="str">
        <f>VLOOKUP(A20,'Wettkampf 1'!$B$16:$C$75,2,FALSE)</f>
        <v>Lorup</v>
      </c>
      <c r="C20" s="9">
        <f>VLOOKUP(A20,'Wettkampf 1'!$B$16:$D$75,3,FALSE)</f>
        <v>108.9</v>
      </c>
      <c r="D20" s="9">
        <f>VLOOKUP($A20,Börgermoor!$B$16:$D$75,3,FALSE)</f>
        <v>107.8</v>
      </c>
      <c r="E20" s="9">
        <f>VLOOKUP($A20,'3'!$B$10:$D$75,3,FALSE)</f>
        <v>114.4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 t="shared" si="0"/>
        <v>110.36666666666667</v>
      </c>
      <c r="J20" s="9">
        <f>VLOOKUP(A20,Formelhilfe!$A$15:$H$74,8,FALSE)</f>
        <v>3</v>
      </c>
      <c r="K20" s="10">
        <f t="shared" si="1"/>
        <v>331.1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 t="shared" si="2"/>
        <v>0</v>
      </c>
      <c r="S20" s="9">
        <f>VLOOKUP(A20,Formelhilfe!$A$15:$O$74,15,FALSE)</f>
        <v>0</v>
      </c>
      <c r="T20" s="10">
        <f t="shared" si="3"/>
        <v>0</v>
      </c>
      <c r="U20" s="10">
        <f t="shared" si="4"/>
        <v>110.36666666666667</v>
      </c>
      <c r="V20" s="9">
        <f>VLOOKUP(A20,Formelhilfe!$A$15:$P$74,16,FALSE)</f>
        <v>3</v>
      </c>
      <c r="W20" s="11">
        <f t="shared" si="5"/>
        <v>331.1</v>
      </c>
    </row>
    <row r="21" spans="1:45" ht="20.25" customHeight="1" x14ac:dyDescent="0.35">
      <c r="A21" s="106" t="s">
        <v>181</v>
      </c>
      <c r="B21" s="92" t="str">
        <f>VLOOKUP(A21,'Wettkampf 1'!$B$16:$C$75,2,FALSE)</f>
        <v>Esterwegen</v>
      </c>
      <c r="C21" s="9">
        <f>VLOOKUP(A21,'Wettkampf 1'!$B$16:$D$75,3,FALSE)</f>
        <v>0</v>
      </c>
      <c r="D21" s="9">
        <f>VLOOKUP($A21,Börgermoor!$B$16:$D$75,3,FALSE)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 t="shared" si="0"/>
        <v>0</v>
      </c>
      <c r="J21" s="9">
        <f>VLOOKUP(A21,Formelhilfe!$A$15:$H$74,8,FALSE)</f>
        <v>0</v>
      </c>
      <c r="K21" s="10">
        <f t="shared" si="1"/>
        <v>0</v>
      </c>
      <c r="L21" s="9">
        <f>VLOOKUP($A21,'7'!$B$10:$D$75,3,FALSE)</f>
        <v>0</v>
      </c>
      <c r="M21" s="9">
        <f>VLOOKUP($A21,'8'!$B$10:$D$75,3,FALSE)</f>
        <v>147.69999999999999</v>
      </c>
      <c r="N21" s="9">
        <f>VLOOKUP($A21,'9'!$B$10:$D$75,3,FALSE)</f>
        <v>118.8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 t="shared" si="2"/>
        <v>133.25</v>
      </c>
      <c r="S21" s="9">
        <f>VLOOKUP(A21,Formelhilfe!$A$15:$O$74,15,FALSE)</f>
        <v>2</v>
      </c>
      <c r="T21" s="10">
        <f t="shared" si="3"/>
        <v>266.5</v>
      </c>
      <c r="U21" s="10">
        <f t="shared" si="4"/>
        <v>133.25</v>
      </c>
      <c r="V21" s="9">
        <f>VLOOKUP(A21,Formelhilfe!$A$15:$P$74,16,FALSE)</f>
        <v>2</v>
      </c>
      <c r="W21" s="11">
        <f t="shared" si="5"/>
        <v>266.5</v>
      </c>
    </row>
    <row r="22" spans="1:45" ht="20.25" customHeight="1" x14ac:dyDescent="0.35">
      <c r="A22" s="106" t="s">
        <v>175</v>
      </c>
      <c r="B22" s="92" t="str">
        <f>VLOOKUP(A22,'Wettkampf 1'!$B$16:$C$75,2,FALSE)</f>
        <v>Börgermoor</v>
      </c>
      <c r="C22" s="9">
        <f>VLOOKUP(A22,'Wettkampf 1'!$B$16:$D$75,3,FALSE)</f>
        <v>48.5</v>
      </c>
      <c r="D22" s="9">
        <f>VLOOKUP($A22,Börgermoor!$B$16:$D$75,3,FALSE)</f>
        <v>61.7</v>
      </c>
      <c r="E22" s="9">
        <f>VLOOKUP($A22,'3'!$B$10:$D$75,3,FALSE)</f>
        <v>91.5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 t="shared" si="0"/>
        <v>67.233333333333334</v>
      </c>
      <c r="J22" s="9">
        <f>VLOOKUP(A22,Formelhilfe!$A$15:$H$74,8,FALSE)</f>
        <v>3</v>
      </c>
      <c r="K22" s="10">
        <f t="shared" si="1"/>
        <v>201.7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 t="shared" si="2"/>
        <v>0</v>
      </c>
      <c r="S22" s="9">
        <f>VLOOKUP(A22,Formelhilfe!$A$15:$O$74,15,FALSE)</f>
        <v>0</v>
      </c>
      <c r="T22" s="10">
        <f t="shared" si="3"/>
        <v>0</v>
      </c>
      <c r="U22" s="10">
        <f t="shared" si="4"/>
        <v>67.233333333333334</v>
      </c>
      <c r="V22" s="9">
        <f>VLOOKUP(A22,Formelhilfe!$A$15:$P$74,16,FALSE)</f>
        <v>3</v>
      </c>
      <c r="W22" s="11">
        <f t="shared" si="5"/>
        <v>201.7</v>
      </c>
    </row>
    <row r="23" spans="1:45" ht="20.25" customHeight="1" x14ac:dyDescent="0.35">
      <c r="A23" s="106" t="s">
        <v>182</v>
      </c>
      <c r="B23" s="92" t="str">
        <f>VLOOKUP(A23,'Wettkampf 1'!$B$16:$C$75,2,FALSE)</f>
        <v>Lorup</v>
      </c>
      <c r="C23" s="9">
        <f>VLOOKUP(A23,'Wettkampf 1'!$B$16:$D$75,3,FALSE)</f>
        <v>0</v>
      </c>
      <c r="D23" s="9">
        <f>VLOOKUP($A23,Börgermoor!$B$16:$D$75,3,FALSE)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 t="shared" si="0"/>
        <v>0</v>
      </c>
      <c r="J23" s="9">
        <f>VLOOKUP(A23,Formelhilfe!$A$15:$H$74,8,FALSE)</f>
        <v>0</v>
      </c>
      <c r="K23" s="10">
        <f t="shared" si="1"/>
        <v>0</v>
      </c>
      <c r="L23" s="9">
        <f>VLOOKUP($A23,'7'!$B$10:$D$75,3,FALSE)</f>
        <v>0</v>
      </c>
      <c r="M23" s="9">
        <f>VLOOKUP($A23,'8'!$B$10:$D$75,3,FALSE)</f>
        <v>126.2</v>
      </c>
      <c r="N23" s="9">
        <f>VLOOKUP($A23,'9'!$B$10:$D$75,3,FALSE)</f>
        <v>71.8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 t="shared" si="2"/>
        <v>99</v>
      </c>
      <c r="S23" s="9">
        <f>VLOOKUP(A23,Formelhilfe!$A$15:$O$74,15,FALSE)</f>
        <v>2</v>
      </c>
      <c r="T23" s="10">
        <f t="shared" si="3"/>
        <v>198</v>
      </c>
      <c r="U23" s="10">
        <f t="shared" si="4"/>
        <v>99</v>
      </c>
      <c r="V23" s="9">
        <f>VLOOKUP(A23,Formelhilfe!$A$15:$P$74,16,FALSE)</f>
        <v>2</v>
      </c>
      <c r="W23" s="11">
        <f t="shared" si="5"/>
        <v>198</v>
      </c>
    </row>
    <row r="24" spans="1:45" ht="20.25" customHeight="1" x14ac:dyDescent="0.35">
      <c r="A24" s="106" t="s">
        <v>69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 t="shared" si="0"/>
        <v>0</v>
      </c>
      <c r="J24" s="9">
        <f>VLOOKUP(A24,Formelhilfe!$A$15:$H$74,8,FALSE)</f>
        <v>0</v>
      </c>
      <c r="K24" s="10">
        <f t="shared" si="1"/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 t="shared" si="2"/>
        <v>0</v>
      </c>
      <c r="S24" s="9">
        <f>VLOOKUP(A24,Formelhilfe!$A$15:$O$74,15,FALSE)</f>
        <v>0</v>
      </c>
      <c r="T24" s="10">
        <f t="shared" si="3"/>
        <v>0</v>
      </c>
      <c r="U24" s="10">
        <f t="shared" si="4"/>
        <v>0</v>
      </c>
      <c r="V24" s="9">
        <f>VLOOKUP(A24,Formelhilfe!$A$15:$P$74,16,FALSE)</f>
        <v>0</v>
      </c>
      <c r="W24" s="11">
        <f t="shared" si="5"/>
        <v>0</v>
      </c>
    </row>
    <row r="25" spans="1:45" ht="20.25" customHeight="1" x14ac:dyDescent="0.35">
      <c r="A25" s="106" t="s">
        <v>71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VLOOKUP($A25,Börgermoor!$B$16:$D$75,3,FALSE)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 t="shared" si="0"/>
        <v>0</v>
      </c>
      <c r="J25" s="9">
        <f>VLOOKUP(A25,Formelhilfe!$A$15:$H$74,8,FALSE)</f>
        <v>0</v>
      </c>
      <c r="K25" s="10">
        <f t="shared" si="1"/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 t="shared" si="2"/>
        <v>0</v>
      </c>
      <c r="S25" s="9">
        <f>VLOOKUP(A25,Formelhilfe!$A$15:$O$74,15,FALSE)</f>
        <v>0</v>
      </c>
      <c r="T25" s="10">
        <f t="shared" si="3"/>
        <v>0</v>
      </c>
      <c r="U25" s="10">
        <f t="shared" si="4"/>
        <v>0</v>
      </c>
      <c r="V25" s="9">
        <f>VLOOKUP(A25,Formelhilfe!$A$15:$P$74,16,FALSE)</f>
        <v>0</v>
      </c>
      <c r="W25" s="11">
        <f t="shared" si="5"/>
        <v>0</v>
      </c>
    </row>
    <row r="26" spans="1:45" ht="20.25" customHeight="1" x14ac:dyDescent="0.35">
      <c r="A26" s="106" t="s">
        <v>70</v>
      </c>
      <c r="B26" s="92" t="str">
        <f>VLOOKUP(A26,'Wettkampf 1'!$B$16:$C$75,2,FALSE)</f>
        <v>Sögel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 t="shared" si="0"/>
        <v>0</v>
      </c>
      <c r="J26" s="9">
        <f>VLOOKUP(A26,Formelhilfe!$A$15:$H$74,8,FALSE)</f>
        <v>0</v>
      </c>
      <c r="K26" s="10">
        <f t="shared" si="1"/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 t="shared" si="2"/>
        <v>0</v>
      </c>
      <c r="S26" s="9">
        <f>VLOOKUP(A26,Formelhilfe!$A$15:$O$74,15,FALSE)</f>
        <v>0</v>
      </c>
      <c r="T26" s="10">
        <f t="shared" si="3"/>
        <v>0</v>
      </c>
      <c r="U26" s="10">
        <f t="shared" si="4"/>
        <v>0</v>
      </c>
      <c r="V26" s="9">
        <f>VLOOKUP(A26,Formelhilfe!$A$15:$P$74,16,FALSE)</f>
        <v>0</v>
      </c>
      <c r="W26" s="11">
        <f t="shared" si="5"/>
        <v>0</v>
      </c>
    </row>
    <row r="27" spans="1:45" ht="20.25" customHeight="1" x14ac:dyDescent="0.35">
      <c r="A27" s="106" t="s">
        <v>72</v>
      </c>
      <c r="B27" s="92" t="str">
        <f>VLOOKUP(A27,'Wettkampf 1'!$B$16:$C$75,2,FALSE)</f>
        <v>Sögel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 t="shared" si="0"/>
        <v>0</v>
      </c>
      <c r="J27" s="9">
        <f>VLOOKUP(A27,Formelhilfe!$A$15:$H$74,8,FALSE)</f>
        <v>0</v>
      </c>
      <c r="K27" s="10">
        <f t="shared" si="1"/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 t="shared" si="2"/>
        <v>0</v>
      </c>
      <c r="S27" s="9">
        <f>VLOOKUP(A27,Formelhilfe!$A$15:$O$74,15,FALSE)</f>
        <v>0</v>
      </c>
      <c r="T27" s="10">
        <f t="shared" si="3"/>
        <v>0</v>
      </c>
      <c r="U27" s="10">
        <f t="shared" si="4"/>
        <v>0</v>
      </c>
      <c r="V27" s="9">
        <f>VLOOKUP(A27,Formelhilfe!$A$15:$P$74,16,FALSE)</f>
        <v>0</v>
      </c>
      <c r="W27" s="11">
        <f t="shared" si="5"/>
        <v>0</v>
      </c>
    </row>
    <row r="28" spans="1:45" ht="20.25" customHeight="1" x14ac:dyDescent="0.35">
      <c r="A28" s="106" t="s">
        <v>73</v>
      </c>
      <c r="B28" s="92" t="str">
        <f>VLOOKUP(A28,'Wettkampf 1'!$B$16:$C$75,2,FALSE)</f>
        <v>Spahnharenstätte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 t="shared" si="0"/>
        <v>0</v>
      </c>
      <c r="J28" s="9">
        <f>VLOOKUP(A28,Formelhilfe!$A$15:$H$74,8,FALSE)</f>
        <v>0</v>
      </c>
      <c r="K28" s="10">
        <f t="shared" si="1"/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 t="shared" si="2"/>
        <v>0</v>
      </c>
      <c r="S28" s="9">
        <f>VLOOKUP(A28,Formelhilfe!$A$15:$O$74,15,FALSE)</f>
        <v>0</v>
      </c>
      <c r="T28" s="10">
        <f t="shared" si="3"/>
        <v>0</v>
      </c>
      <c r="U28" s="10">
        <f t="shared" si="4"/>
        <v>0</v>
      </c>
      <c r="V28" s="9">
        <f>VLOOKUP(A28,Formelhilfe!$A$15:$P$74,16,FALSE)</f>
        <v>0</v>
      </c>
      <c r="W28" s="11">
        <f t="shared" si="5"/>
        <v>0</v>
      </c>
    </row>
    <row r="29" spans="1:45" ht="20.25" customHeight="1" x14ac:dyDescent="0.35">
      <c r="A29" s="106" t="s">
        <v>74</v>
      </c>
      <c r="B29" s="92" t="str">
        <f>VLOOKUP(A29,'Wettkampf 1'!$B$16:$C$75,2,FALSE)</f>
        <v>Spahnharenstätte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 t="shared" si="0"/>
        <v>0</v>
      </c>
      <c r="J29" s="9">
        <f>VLOOKUP(A29,Formelhilfe!$A$15:$H$74,8,FALSE)</f>
        <v>0</v>
      </c>
      <c r="K29" s="10">
        <f t="shared" si="1"/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 t="shared" si="2"/>
        <v>0</v>
      </c>
      <c r="S29" s="9">
        <f>VLOOKUP(A29,Formelhilfe!$A$15:$O$74,15,FALSE)</f>
        <v>0</v>
      </c>
      <c r="T29" s="10">
        <f t="shared" si="3"/>
        <v>0</v>
      </c>
      <c r="U29" s="10">
        <f t="shared" si="4"/>
        <v>0</v>
      </c>
      <c r="V29" s="9">
        <f>VLOOKUP(A29,Formelhilfe!$A$15:$P$74,16,FALSE)</f>
        <v>0</v>
      </c>
      <c r="W29" s="11">
        <f t="shared" si="5"/>
        <v>0</v>
      </c>
    </row>
    <row r="30" spans="1:45" ht="20.25" customHeight="1" x14ac:dyDescent="0.35">
      <c r="A30" s="106" t="s">
        <v>75</v>
      </c>
      <c r="B30" s="92" t="str">
        <f>VLOOKUP(A30,'Wettkampf 1'!$B$16:$C$75,2,FALSE)</f>
        <v>Esterwegen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 t="shared" si="0"/>
        <v>0</v>
      </c>
      <c r="J30" s="9">
        <f>VLOOKUP(A30,Formelhilfe!$A$15:$H$74,8,FALSE)</f>
        <v>0</v>
      </c>
      <c r="K30" s="10">
        <f t="shared" si="1"/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 t="shared" si="2"/>
        <v>0</v>
      </c>
      <c r="S30" s="9">
        <f>VLOOKUP(A30,Formelhilfe!$A$15:$O$74,15,FALSE)</f>
        <v>0</v>
      </c>
      <c r="T30" s="10">
        <f t="shared" si="3"/>
        <v>0</v>
      </c>
      <c r="U30" s="10">
        <f t="shared" si="4"/>
        <v>0</v>
      </c>
      <c r="V30" s="9">
        <f>VLOOKUP(A30,Formelhilfe!$A$15:$P$74,16,FALSE)</f>
        <v>0</v>
      </c>
      <c r="W30" s="11">
        <f t="shared" si="5"/>
        <v>0</v>
      </c>
    </row>
    <row r="31" spans="1:45" ht="20.25" customHeight="1" x14ac:dyDescent="0.35">
      <c r="A31" s="106" t="s">
        <v>76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 t="shared" si="0"/>
        <v>0</v>
      </c>
      <c r="J31" s="9">
        <f>VLOOKUP(A31,Formelhilfe!$A$15:$H$74,8,FALSE)</f>
        <v>0</v>
      </c>
      <c r="K31" s="10">
        <f t="shared" si="1"/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 t="shared" si="2"/>
        <v>0</v>
      </c>
      <c r="S31" s="9">
        <f>VLOOKUP(A31,Formelhilfe!$A$15:$O$74,15,FALSE)</f>
        <v>0</v>
      </c>
      <c r="T31" s="10">
        <f t="shared" si="3"/>
        <v>0</v>
      </c>
      <c r="U31" s="10">
        <f t="shared" si="4"/>
        <v>0</v>
      </c>
      <c r="V31" s="9">
        <f>VLOOKUP(A31,Formelhilfe!$A$15:$P$74,16,FALSE)</f>
        <v>0</v>
      </c>
      <c r="W31" s="11">
        <f t="shared" si="5"/>
        <v>0</v>
      </c>
    </row>
    <row r="32" spans="1:45" ht="20.25" customHeight="1" x14ac:dyDescent="0.35">
      <c r="A32" s="106" t="s">
        <v>49</v>
      </c>
      <c r="B32" s="92" t="str">
        <f>VLOOKUP(A32,'Wettkampf 1'!$B$16:$C$75,2,FALSE)</f>
        <v>Börgermoor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 t="shared" si="0"/>
        <v>0</v>
      </c>
      <c r="J32" s="9">
        <f>VLOOKUP(A32,Formelhilfe!$A$15:$H$74,8,FALSE)</f>
        <v>0</v>
      </c>
      <c r="K32" s="10">
        <f t="shared" si="1"/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 t="shared" si="2"/>
        <v>0</v>
      </c>
      <c r="S32" s="9">
        <f>VLOOKUP(A32,Formelhilfe!$A$15:$O$74,15,FALSE)</f>
        <v>0</v>
      </c>
      <c r="T32" s="10">
        <f t="shared" si="3"/>
        <v>0</v>
      </c>
      <c r="U32" s="10">
        <f t="shared" si="4"/>
        <v>0</v>
      </c>
      <c r="V32" s="9">
        <f>VLOOKUP(A32,Formelhilfe!$A$15:$P$74,16,FALSE)</f>
        <v>0</v>
      </c>
      <c r="W32" s="11">
        <f t="shared" si="5"/>
        <v>0</v>
      </c>
    </row>
    <row r="33" spans="1:23" ht="20.25" customHeight="1" x14ac:dyDescent="0.35">
      <c r="A33" s="106" t="s">
        <v>177</v>
      </c>
      <c r="B33" s="92" t="str">
        <f>VLOOKUP(A33,'Wettkampf 1'!$B$16:$C$75,2,FALSE)</f>
        <v>Lähden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 t="shared" si="0"/>
        <v>0</v>
      </c>
      <c r="J33" s="9">
        <f>VLOOKUP(A33,Formelhilfe!$A$15:$H$74,8,FALSE)</f>
        <v>0</v>
      </c>
      <c r="K33" s="10">
        <f t="shared" si="1"/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 t="shared" si="2"/>
        <v>0</v>
      </c>
      <c r="S33" s="9">
        <f>VLOOKUP(A33,Formelhilfe!$A$15:$O$74,15,FALSE)</f>
        <v>0</v>
      </c>
      <c r="T33" s="10">
        <f t="shared" si="3"/>
        <v>0</v>
      </c>
      <c r="U33" s="10">
        <f t="shared" si="4"/>
        <v>0</v>
      </c>
      <c r="V33" s="9">
        <f>VLOOKUP(A33,Formelhilfe!$A$15:$P$74,16,FALSE)</f>
        <v>0</v>
      </c>
      <c r="W33" s="11">
        <f t="shared" si="5"/>
        <v>0</v>
      </c>
    </row>
    <row r="34" spans="1:23" ht="20.25" customHeight="1" x14ac:dyDescent="0.35">
      <c r="A34" s="106" t="s">
        <v>77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 t="shared" ref="I34:I65" si="6">IF(J34 &gt; 0,K34/J34,0)</f>
        <v>0</v>
      </c>
      <c r="J34" s="9">
        <f>VLOOKUP(A34,Formelhilfe!$A$15:$H$74,8,FALSE)</f>
        <v>0</v>
      </c>
      <c r="K34" s="10">
        <f t="shared" ref="K34:K61" si="7"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 t="shared" ref="R34:R65" si="8">IF(S34 &gt;0,T34/S34,0)</f>
        <v>0</v>
      </c>
      <c r="S34" s="9">
        <f>VLOOKUP(A34,Formelhilfe!$A$15:$O$74,15,FALSE)</f>
        <v>0</v>
      </c>
      <c r="T34" s="10">
        <f t="shared" ref="T34:T61" si="9">SUM(L34:Q34)</f>
        <v>0</v>
      </c>
      <c r="U34" s="10">
        <f t="shared" ref="U34:U65" si="10">IF(V34&gt;0,W34/V34,0)</f>
        <v>0</v>
      </c>
      <c r="V34" s="9">
        <f>VLOOKUP(A34,Formelhilfe!$A$15:$P$74,16,FALSE)</f>
        <v>0</v>
      </c>
      <c r="W34" s="11">
        <f t="shared" ref="W34:W61" si="11">SUM(C34:H34,L34:Q34)</f>
        <v>0</v>
      </c>
    </row>
    <row r="35" spans="1:23" ht="20.25" customHeight="1" x14ac:dyDescent="0.35">
      <c r="A35" s="106" t="s">
        <v>78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 t="shared" si="6"/>
        <v>0</v>
      </c>
      <c r="J35" s="9">
        <f>VLOOKUP(A35,Formelhilfe!$A$15:$H$74,8,FALSE)</f>
        <v>0</v>
      </c>
      <c r="K35" s="10">
        <f t="shared" si="7"/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 t="shared" si="8"/>
        <v>0</v>
      </c>
      <c r="S35" s="9">
        <f>VLOOKUP(A35,Formelhilfe!$A$15:$O$74,15,FALSE)</f>
        <v>0</v>
      </c>
      <c r="T35" s="10">
        <f t="shared" si="9"/>
        <v>0</v>
      </c>
      <c r="U35" s="10">
        <f t="shared" si="10"/>
        <v>0</v>
      </c>
      <c r="V35" s="9">
        <f>VLOOKUP(A35,Formelhilfe!$A$15:$P$74,16,FALSE)</f>
        <v>0</v>
      </c>
      <c r="W35" s="11">
        <f t="shared" si="11"/>
        <v>0</v>
      </c>
    </row>
    <row r="36" spans="1:23" ht="20.25" customHeight="1" x14ac:dyDescent="0.35">
      <c r="A36" s="106" t="s">
        <v>79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 t="shared" si="6"/>
        <v>0</v>
      </c>
      <c r="J36" s="9">
        <f>VLOOKUP(A36,Formelhilfe!$A$15:$H$74,8,FALSE)</f>
        <v>0</v>
      </c>
      <c r="K36" s="10">
        <f t="shared" si="7"/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 t="shared" si="8"/>
        <v>0</v>
      </c>
      <c r="S36" s="9">
        <f>VLOOKUP(A36,Formelhilfe!$A$15:$O$74,15,FALSE)</f>
        <v>0</v>
      </c>
      <c r="T36" s="10">
        <f t="shared" si="9"/>
        <v>0</v>
      </c>
      <c r="U36" s="10">
        <f t="shared" si="10"/>
        <v>0</v>
      </c>
      <c r="V36" s="9">
        <f>VLOOKUP(A36,Formelhilfe!$A$15:$P$74,16,FALSE)</f>
        <v>0</v>
      </c>
      <c r="W36" s="11">
        <f t="shared" si="11"/>
        <v>0</v>
      </c>
    </row>
    <row r="37" spans="1:23" ht="20.25" customHeight="1" x14ac:dyDescent="0.35">
      <c r="A37" s="106" t="s">
        <v>80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 t="shared" si="6"/>
        <v>0</v>
      </c>
      <c r="J37" s="9">
        <f>VLOOKUP(A37,Formelhilfe!$A$15:$H$74,8,FALSE)</f>
        <v>0</v>
      </c>
      <c r="K37" s="10">
        <f t="shared" si="7"/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 t="shared" si="8"/>
        <v>0</v>
      </c>
      <c r="S37" s="9">
        <f>VLOOKUP(A37,Formelhilfe!$A$15:$O$74,15,FALSE)</f>
        <v>0</v>
      </c>
      <c r="T37" s="10">
        <f t="shared" si="9"/>
        <v>0</v>
      </c>
      <c r="U37" s="10">
        <f t="shared" si="10"/>
        <v>0</v>
      </c>
      <c r="V37" s="9">
        <f>VLOOKUP(A37,Formelhilfe!$A$15:$P$74,16,FALSE)</f>
        <v>0</v>
      </c>
      <c r="W37" s="11">
        <f t="shared" si="11"/>
        <v>0</v>
      </c>
    </row>
    <row r="38" spans="1:23" ht="21" x14ac:dyDescent="0.35">
      <c r="A38" s="106" t="s">
        <v>94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 t="shared" si="6"/>
        <v>0</v>
      </c>
      <c r="J38" s="9">
        <f>VLOOKUP(A38,Formelhilfe!$A$15:$H$74,8,FALSE)</f>
        <v>0</v>
      </c>
      <c r="K38" s="10">
        <f t="shared" si="7"/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 t="shared" si="8"/>
        <v>0</v>
      </c>
      <c r="S38" s="9">
        <f>VLOOKUP(A38,Formelhilfe!$A$15:$O$74,15,FALSE)</f>
        <v>0</v>
      </c>
      <c r="T38" s="10">
        <f t="shared" si="9"/>
        <v>0</v>
      </c>
      <c r="U38" s="10">
        <f t="shared" si="10"/>
        <v>0</v>
      </c>
      <c r="V38" s="9">
        <f>VLOOKUP(A38,Formelhilfe!$A$15:$P$74,16,FALSE)</f>
        <v>0</v>
      </c>
      <c r="W38" s="11">
        <f t="shared" si="11"/>
        <v>0</v>
      </c>
    </row>
    <row r="39" spans="1:23" ht="21" x14ac:dyDescent="0.35">
      <c r="A39" s="106" t="s">
        <v>95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 t="shared" si="6"/>
        <v>0</v>
      </c>
      <c r="J39" s="9">
        <f>VLOOKUP(A39,Formelhilfe!$A$15:$H$74,8,FALSE)</f>
        <v>0</v>
      </c>
      <c r="K39" s="10">
        <f t="shared" si="7"/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 t="shared" si="8"/>
        <v>0</v>
      </c>
      <c r="S39" s="9">
        <f>VLOOKUP(A39,Formelhilfe!$A$15:$O$74,15,FALSE)</f>
        <v>0</v>
      </c>
      <c r="T39" s="10">
        <f t="shared" si="9"/>
        <v>0</v>
      </c>
      <c r="U39" s="10">
        <f t="shared" si="10"/>
        <v>0</v>
      </c>
      <c r="V39" s="9">
        <f>VLOOKUP(A39,Formelhilfe!$A$15:$P$74,16,FALSE)</f>
        <v>0</v>
      </c>
      <c r="W39" s="11">
        <f t="shared" si="11"/>
        <v>0</v>
      </c>
    </row>
    <row r="40" spans="1:23" ht="21" x14ac:dyDescent="0.35">
      <c r="A40" s="106" t="s">
        <v>96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 t="shared" si="6"/>
        <v>0</v>
      </c>
      <c r="J40" s="9">
        <f>VLOOKUP(A40,Formelhilfe!$A$15:$H$74,8,FALSE)</f>
        <v>0</v>
      </c>
      <c r="K40" s="10">
        <f t="shared" si="7"/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 t="shared" si="8"/>
        <v>0</v>
      </c>
      <c r="S40" s="9">
        <f>VLOOKUP(A40,Formelhilfe!$A$15:$O$74,15,FALSE)</f>
        <v>0</v>
      </c>
      <c r="T40" s="10">
        <f t="shared" si="9"/>
        <v>0</v>
      </c>
      <c r="U40" s="10">
        <f t="shared" si="10"/>
        <v>0</v>
      </c>
      <c r="V40" s="9">
        <f>VLOOKUP(A40,Formelhilfe!$A$15:$P$74,16,FALSE)</f>
        <v>0</v>
      </c>
      <c r="W40" s="11">
        <f t="shared" si="11"/>
        <v>0</v>
      </c>
    </row>
    <row r="41" spans="1:23" ht="21" x14ac:dyDescent="0.35">
      <c r="A41" s="106" t="s">
        <v>97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 t="shared" si="6"/>
        <v>0</v>
      </c>
      <c r="J41" s="9">
        <f>VLOOKUP(A41,Formelhilfe!$A$15:$H$74,8,FALSE)</f>
        <v>0</v>
      </c>
      <c r="K41" s="10">
        <f t="shared" si="7"/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 t="shared" si="8"/>
        <v>0</v>
      </c>
      <c r="S41" s="9">
        <f>VLOOKUP(A41,Formelhilfe!$A$15:$O$74,15,FALSE)</f>
        <v>0</v>
      </c>
      <c r="T41" s="10">
        <f t="shared" si="9"/>
        <v>0</v>
      </c>
      <c r="U41" s="10">
        <f t="shared" si="10"/>
        <v>0</v>
      </c>
      <c r="V41" s="9">
        <f>VLOOKUP(A41,Formelhilfe!$A$15:$P$74,16,FALSE)</f>
        <v>0</v>
      </c>
      <c r="W41" s="11">
        <f t="shared" si="11"/>
        <v>0</v>
      </c>
    </row>
    <row r="42" spans="1:23" ht="21" x14ac:dyDescent="0.35">
      <c r="A42" s="106" t="s">
        <v>98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 t="shared" si="6"/>
        <v>0</v>
      </c>
      <c r="J42" s="9">
        <f>VLOOKUP(A42,Formelhilfe!$A$15:$H$74,8,FALSE)</f>
        <v>0</v>
      </c>
      <c r="K42" s="10">
        <f t="shared" si="7"/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 t="shared" si="8"/>
        <v>0</v>
      </c>
      <c r="S42" s="9">
        <f>VLOOKUP(A42,Formelhilfe!$A$15:$O$74,15,FALSE)</f>
        <v>0</v>
      </c>
      <c r="T42" s="10">
        <f t="shared" si="9"/>
        <v>0</v>
      </c>
      <c r="U42" s="10">
        <f t="shared" si="10"/>
        <v>0</v>
      </c>
      <c r="V42" s="9">
        <f>VLOOKUP(A42,Formelhilfe!$A$15:$P$74,16,FALSE)</f>
        <v>0</v>
      </c>
      <c r="W42" s="11">
        <f t="shared" si="11"/>
        <v>0</v>
      </c>
    </row>
    <row r="43" spans="1:23" ht="21" x14ac:dyDescent="0.35">
      <c r="A43" s="106" t="s">
        <v>99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 t="shared" si="6"/>
        <v>0</v>
      </c>
      <c r="J43" s="9">
        <f>VLOOKUP(A43,Formelhilfe!$A$15:$H$74,8,FALSE)</f>
        <v>0</v>
      </c>
      <c r="K43" s="10">
        <f t="shared" si="7"/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 t="shared" si="8"/>
        <v>0</v>
      </c>
      <c r="S43" s="9">
        <f>VLOOKUP(A43,Formelhilfe!$A$15:$O$74,15,FALSE)</f>
        <v>0</v>
      </c>
      <c r="T43" s="10">
        <f t="shared" si="9"/>
        <v>0</v>
      </c>
      <c r="U43" s="10">
        <f t="shared" si="10"/>
        <v>0</v>
      </c>
      <c r="V43" s="9">
        <f>VLOOKUP(A43,Formelhilfe!$A$15:$P$74,16,FALSE)</f>
        <v>0</v>
      </c>
      <c r="W43" s="11">
        <f t="shared" si="11"/>
        <v>0</v>
      </c>
    </row>
    <row r="44" spans="1:23" ht="21" x14ac:dyDescent="0.35">
      <c r="A44" s="106" t="s">
        <v>100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 t="shared" si="6"/>
        <v>0</v>
      </c>
      <c r="J44" s="9">
        <f>VLOOKUP(A44,Formelhilfe!$A$15:$H$74,8,FALSE)</f>
        <v>0</v>
      </c>
      <c r="K44" s="10">
        <f t="shared" si="7"/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 t="shared" si="8"/>
        <v>0</v>
      </c>
      <c r="S44" s="9">
        <f>VLOOKUP(A44,Formelhilfe!$A$15:$O$74,15,FALSE)</f>
        <v>0</v>
      </c>
      <c r="T44" s="10">
        <f t="shared" si="9"/>
        <v>0</v>
      </c>
      <c r="U44" s="10">
        <f t="shared" si="10"/>
        <v>0</v>
      </c>
      <c r="V44" s="9">
        <f>VLOOKUP(A44,Formelhilfe!$A$15:$P$74,16,FALSE)</f>
        <v>0</v>
      </c>
      <c r="W44" s="11">
        <f t="shared" si="11"/>
        <v>0</v>
      </c>
    </row>
    <row r="45" spans="1:23" ht="21" x14ac:dyDescent="0.35">
      <c r="A45" s="106" t="s">
        <v>101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 t="shared" si="6"/>
        <v>0</v>
      </c>
      <c r="J45" s="9">
        <f>VLOOKUP(A45,Formelhilfe!$A$15:$H$74,8,FALSE)</f>
        <v>0</v>
      </c>
      <c r="K45" s="10">
        <f t="shared" si="7"/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 t="shared" si="8"/>
        <v>0</v>
      </c>
      <c r="S45" s="9">
        <f>VLOOKUP(A45,Formelhilfe!$A$15:$O$74,15,FALSE)</f>
        <v>0</v>
      </c>
      <c r="T45" s="10">
        <f t="shared" si="9"/>
        <v>0</v>
      </c>
      <c r="U45" s="10">
        <f t="shared" si="10"/>
        <v>0</v>
      </c>
      <c r="V45" s="9">
        <f>VLOOKUP(A45,Formelhilfe!$A$15:$P$74,16,FALSE)</f>
        <v>0</v>
      </c>
      <c r="W45" s="11">
        <f t="shared" si="11"/>
        <v>0</v>
      </c>
    </row>
    <row r="46" spans="1:23" ht="21" x14ac:dyDescent="0.35">
      <c r="A46" s="106" t="s">
        <v>102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 t="shared" si="6"/>
        <v>0</v>
      </c>
      <c r="J46" s="9">
        <f>VLOOKUP(A46,Formelhilfe!$A$15:$H$74,8,FALSE)</f>
        <v>0</v>
      </c>
      <c r="K46" s="10">
        <f t="shared" si="7"/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 t="shared" si="8"/>
        <v>0</v>
      </c>
      <c r="S46" s="9">
        <f>VLOOKUP(A46,Formelhilfe!$A$15:$O$74,15,FALSE)</f>
        <v>0</v>
      </c>
      <c r="T46" s="10">
        <f t="shared" si="9"/>
        <v>0</v>
      </c>
      <c r="U46" s="10">
        <f t="shared" si="10"/>
        <v>0</v>
      </c>
      <c r="V46" s="9">
        <f>VLOOKUP(A46,Formelhilfe!$A$15:$P$74,16,FALSE)</f>
        <v>0</v>
      </c>
      <c r="W46" s="11">
        <f t="shared" si="11"/>
        <v>0</v>
      </c>
    </row>
    <row r="47" spans="1:23" ht="21" x14ac:dyDescent="0.35">
      <c r="A47" s="106" t="s">
        <v>103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 t="shared" si="6"/>
        <v>0</v>
      </c>
      <c r="J47" s="9">
        <f>VLOOKUP(A47,Formelhilfe!$A$15:$H$74,8,FALSE)</f>
        <v>0</v>
      </c>
      <c r="K47" s="10">
        <f t="shared" si="7"/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 t="shared" si="8"/>
        <v>0</v>
      </c>
      <c r="S47" s="9">
        <f>VLOOKUP(A47,Formelhilfe!$A$15:$O$74,15,FALSE)</f>
        <v>0</v>
      </c>
      <c r="T47" s="10">
        <f t="shared" si="9"/>
        <v>0</v>
      </c>
      <c r="U47" s="10">
        <f t="shared" si="10"/>
        <v>0</v>
      </c>
      <c r="V47" s="9">
        <f>VLOOKUP(A47,Formelhilfe!$A$15:$P$74,16,FALSE)</f>
        <v>0</v>
      </c>
      <c r="W47" s="11">
        <f t="shared" si="11"/>
        <v>0</v>
      </c>
    </row>
    <row r="48" spans="1:23" ht="21" x14ac:dyDescent="0.35">
      <c r="A48" s="106" t="s">
        <v>104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 t="shared" si="6"/>
        <v>0</v>
      </c>
      <c r="J48" s="9">
        <f>VLOOKUP(A48,Formelhilfe!$A$15:$H$74,8,FALSE)</f>
        <v>0</v>
      </c>
      <c r="K48" s="10">
        <f t="shared" si="7"/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 t="shared" si="8"/>
        <v>0</v>
      </c>
      <c r="S48" s="9">
        <f>VLOOKUP(A48,Formelhilfe!$A$15:$O$74,15,FALSE)</f>
        <v>0</v>
      </c>
      <c r="T48" s="10">
        <f t="shared" si="9"/>
        <v>0</v>
      </c>
      <c r="U48" s="10">
        <f t="shared" si="10"/>
        <v>0</v>
      </c>
      <c r="V48" s="9">
        <f>VLOOKUP(A48,Formelhilfe!$A$15:$P$74,16,FALSE)</f>
        <v>0</v>
      </c>
      <c r="W48" s="11">
        <f t="shared" si="11"/>
        <v>0</v>
      </c>
    </row>
    <row r="49" spans="1:23" ht="21" x14ac:dyDescent="0.35">
      <c r="A49" s="106" t="s">
        <v>105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 t="shared" si="6"/>
        <v>0</v>
      </c>
      <c r="J49" s="9">
        <f>VLOOKUP(A49,Formelhilfe!$A$15:$H$74,8,FALSE)</f>
        <v>0</v>
      </c>
      <c r="K49" s="10">
        <f t="shared" si="7"/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 t="shared" si="8"/>
        <v>0</v>
      </c>
      <c r="S49" s="9">
        <f>VLOOKUP(A49,Formelhilfe!$A$15:$O$74,15,FALSE)</f>
        <v>0</v>
      </c>
      <c r="T49" s="10">
        <f t="shared" si="9"/>
        <v>0</v>
      </c>
      <c r="U49" s="10">
        <f t="shared" si="10"/>
        <v>0</v>
      </c>
      <c r="V49" s="9">
        <f>VLOOKUP(A49,Formelhilfe!$A$15:$P$74,16,FALSE)</f>
        <v>0</v>
      </c>
      <c r="W49" s="11">
        <f t="shared" si="11"/>
        <v>0</v>
      </c>
    </row>
    <row r="50" spans="1:23" ht="21" x14ac:dyDescent="0.35">
      <c r="A50" s="106" t="s">
        <v>106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 t="shared" si="6"/>
        <v>0</v>
      </c>
      <c r="J50" s="9">
        <f>VLOOKUP(A50,Formelhilfe!$A$15:$H$74,8,FALSE)</f>
        <v>0</v>
      </c>
      <c r="K50" s="10">
        <f t="shared" si="7"/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 t="shared" si="8"/>
        <v>0</v>
      </c>
      <c r="S50" s="9">
        <f>VLOOKUP(A50,Formelhilfe!$A$15:$O$74,15,FALSE)</f>
        <v>0</v>
      </c>
      <c r="T50" s="10">
        <f t="shared" si="9"/>
        <v>0</v>
      </c>
      <c r="U50" s="10">
        <f t="shared" si="10"/>
        <v>0</v>
      </c>
      <c r="V50" s="9">
        <f>VLOOKUP(A50,Formelhilfe!$A$15:$P$74,16,FALSE)</f>
        <v>0</v>
      </c>
      <c r="W50" s="11">
        <f t="shared" si="11"/>
        <v>0</v>
      </c>
    </row>
    <row r="51" spans="1:23" ht="21" x14ac:dyDescent="0.35">
      <c r="A51" s="106" t="s">
        <v>107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 t="shared" si="6"/>
        <v>0</v>
      </c>
      <c r="J51" s="9">
        <f>VLOOKUP(A51,Formelhilfe!$A$15:$H$74,8,FALSE)</f>
        <v>0</v>
      </c>
      <c r="K51" s="10">
        <f t="shared" si="7"/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 t="shared" si="8"/>
        <v>0</v>
      </c>
      <c r="S51" s="9">
        <f>VLOOKUP(A51,Formelhilfe!$A$15:$O$74,15,FALSE)</f>
        <v>0</v>
      </c>
      <c r="T51" s="10">
        <f t="shared" si="9"/>
        <v>0</v>
      </c>
      <c r="U51" s="10">
        <f t="shared" si="10"/>
        <v>0</v>
      </c>
      <c r="V51" s="9">
        <f>VLOOKUP(A51,Formelhilfe!$A$15:$P$74,16,FALSE)</f>
        <v>0</v>
      </c>
      <c r="W51" s="11">
        <f t="shared" si="11"/>
        <v>0</v>
      </c>
    </row>
    <row r="52" spans="1:23" ht="21" x14ac:dyDescent="0.35">
      <c r="A52" s="106" t="s">
        <v>108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 t="shared" si="6"/>
        <v>0</v>
      </c>
      <c r="J52" s="9">
        <f>VLOOKUP(A52,Formelhilfe!$A$15:$H$74,8,FALSE)</f>
        <v>0</v>
      </c>
      <c r="K52" s="10">
        <f t="shared" si="7"/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 t="shared" si="8"/>
        <v>0</v>
      </c>
      <c r="S52" s="9">
        <f>VLOOKUP(A52,Formelhilfe!$A$15:$O$74,15,FALSE)</f>
        <v>0</v>
      </c>
      <c r="T52" s="10">
        <f t="shared" si="9"/>
        <v>0</v>
      </c>
      <c r="U52" s="10">
        <f t="shared" si="10"/>
        <v>0</v>
      </c>
      <c r="V52" s="9">
        <f>VLOOKUP(A52,Formelhilfe!$A$15:$P$74,16,FALSE)</f>
        <v>0</v>
      </c>
      <c r="W52" s="11">
        <f t="shared" si="11"/>
        <v>0</v>
      </c>
    </row>
    <row r="53" spans="1:23" ht="21" x14ac:dyDescent="0.35">
      <c r="A53" s="106" t="s">
        <v>109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 t="shared" si="6"/>
        <v>0</v>
      </c>
      <c r="J53" s="9">
        <f>VLOOKUP(A53,Formelhilfe!$A$15:$H$74,8,FALSE)</f>
        <v>0</v>
      </c>
      <c r="K53" s="10">
        <f t="shared" si="7"/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 t="shared" si="8"/>
        <v>0</v>
      </c>
      <c r="S53" s="9">
        <f>VLOOKUP(A53,Formelhilfe!$A$15:$O$74,15,FALSE)</f>
        <v>0</v>
      </c>
      <c r="T53" s="10">
        <f t="shared" si="9"/>
        <v>0</v>
      </c>
      <c r="U53" s="10">
        <f t="shared" si="10"/>
        <v>0</v>
      </c>
      <c r="V53" s="9">
        <f>VLOOKUP(A53,Formelhilfe!$A$15:$P$74,16,FALSE)</f>
        <v>0</v>
      </c>
      <c r="W53" s="11">
        <f t="shared" si="11"/>
        <v>0</v>
      </c>
    </row>
    <row r="54" spans="1:23" ht="21" x14ac:dyDescent="0.35">
      <c r="A54" s="106" t="s">
        <v>110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 t="shared" si="6"/>
        <v>0</v>
      </c>
      <c r="J54" s="9">
        <f>VLOOKUP(A54,Formelhilfe!$A$15:$H$74,8,FALSE)</f>
        <v>0</v>
      </c>
      <c r="K54" s="10">
        <f t="shared" si="7"/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 t="shared" si="8"/>
        <v>0</v>
      </c>
      <c r="S54" s="9">
        <f>VLOOKUP(A54,Formelhilfe!$A$15:$O$74,15,FALSE)</f>
        <v>0</v>
      </c>
      <c r="T54" s="10">
        <f t="shared" si="9"/>
        <v>0</v>
      </c>
      <c r="U54" s="10">
        <f t="shared" si="10"/>
        <v>0</v>
      </c>
      <c r="V54" s="9">
        <f>VLOOKUP(A54,Formelhilfe!$A$15:$P$74,16,FALSE)</f>
        <v>0</v>
      </c>
      <c r="W54" s="11">
        <f t="shared" si="11"/>
        <v>0</v>
      </c>
    </row>
    <row r="55" spans="1:23" ht="21" x14ac:dyDescent="0.35">
      <c r="A55" s="106" t="s">
        <v>111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 t="shared" si="6"/>
        <v>0</v>
      </c>
      <c r="J55" s="9">
        <f>VLOOKUP(A55,Formelhilfe!$A$15:$H$74,8,FALSE)</f>
        <v>0</v>
      </c>
      <c r="K55" s="10">
        <f t="shared" si="7"/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 t="shared" si="8"/>
        <v>0</v>
      </c>
      <c r="S55" s="9">
        <f>VLOOKUP(A55,Formelhilfe!$A$15:$O$74,15,FALSE)</f>
        <v>0</v>
      </c>
      <c r="T55" s="10">
        <f t="shared" si="9"/>
        <v>0</v>
      </c>
      <c r="U55" s="10">
        <f t="shared" si="10"/>
        <v>0</v>
      </c>
      <c r="V55" s="9">
        <f>VLOOKUP(A55,Formelhilfe!$A$15:$P$74,16,FALSE)</f>
        <v>0</v>
      </c>
      <c r="W55" s="11">
        <f t="shared" si="11"/>
        <v>0</v>
      </c>
    </row>
    <row r="56" spans="1:23" ht="21" x14ac:dyDescent="0.35">
      <c r="A56" s="106" t="s">
        <v>112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 t="shared" si="6"/>
        <v>0</v>
      </c>
      <c r="J56" s="9">
        <f>VLOOKUP(A56,Formelhilfe!$A$15:$H$74,8,FALSE)</f>
        <v>0</v>
      </c>
      <c r="K56" s="10">
        <f t="shared" si="7"/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 t="shared" si="8"/>
        <v>0</v>
      </c>
      <c r="S56" s="9">
        <f>VLOOKUP(A56,Formelhilfe!$A$15:$O$74,15,FALSE)</f>
        <v>0</v>
      </c>
      <c r="T56" s="10">
        <f t="shared" si="9"/>
        <v>0</v>
      </c>
      <c r="U56" s="10">
        <f t="shared" si="10"/>
        <v>0</v>
      </c>
      <c r="V56" s="9">
        <f>VLOOKUP(A56,Formelhilfe!$A$15:$P$74,16,FALSE)</f>
        <v>0</v>
      </c>
      <c r="W56" s="11">
        <f t="shared" si="11"/>
        <v>0</v>
      </c>
    </row>
    <row r="57" spans="1:23" ht="21" x14ac:dyDescent="0.35">
      <c r="A57" s="106" t="s">
        <v>113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 t="shared" si="6"/>
        <v>0</v>
      </c>
      <c r="J57" s="9">
        <f>VLOOKUP(A57,Formelhilfe!$A$15:$H$74,8,FALSE)</f>
        <v>0</v>
      </c>
      <c r="K57" s="10">
        <f t="shared" si="7"/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 t="shared" si="8"/>
        <v>0</v>
      </c>
      <c r="S57" s="9">
        <f>VLOOKUP(A57,Formelhilfe!$A$15:$O$74,15,FALSE)</f>
        <v>0</v>
      </c>
      <c r="T57" s="10">
        <f t="shared" si="9"/>
        <v>0</v>
      </c>
      <c r="U57" s="10">
        <f t="shared" si="10"/>
        <v>0</v>
      </c>
      <c r="V57" s="9">
        <f>VLOOKUP(A57,Formelhilfe!$A$15:$P$74,16,FALSE)</f>
        <v>0</v>
      </c>
      <c r="W57" s="11">
        <f t="shared" si="11"/>
        <v>0</v>
      </c>
    </row>
    <row r="58" spans="1:23" ht="21" x14ac:dyDescent="0.35">
      <c r="A58" s="106" t="s">
        <v>114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 t="shared" si="6"/>
        <v>0</v>
      </c>
      <c r="J58" s="9">
        <f>VLOOKUP(A58,Formelhilfe!$A$15:$H$74,8,FALSE)</f>
        <v>0</v>
      </c>
      <c r="K58" s="10">
        <f t="shared" si="7"/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 t="shared" si="8"/>
        <v>0</v>
      </c>
      <c r="S58" s="9">
        <f>VLOOKUP(A58,Formelhilfe!$A$15:$O$74,15,FALSE)</f>
        <v>0</v>
      </c>
      <c r="T58" s="10">
        <f t="shared" si="9"/>
        <v>0</v>
      </c>
      <c r="U58" s="10">
        <f t="shared" si="10"/>
        <v>0</v>
      </c>
      <c r="V58" s="9">
        <f>VLOOKUP(A58,Formelhilfe!$A$15:$P$74,16,FALSE)</f>
        <v>0</v>
      </c>
      <c r="W58" s="11">
        <f t="shared" si="11"/>
        <v>0</v>
      </c>
    </row>
    <row r="59" spans="1:23" ht="21" x14ac:dyDescent="0.35">
      <c r="A59" s="106" t="s">
        <v>115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 t="shared" si="6"/>
        <v>0</v>
      </c>
      <c r="J59" s="9">
        <f>VLOOKUP(A59,Formelhilfe!$A$15:$H$74,8,FALSE)</f>
        <v>0</v>
      </c>
      <c r="K59" s="10">
        <f t="shared" si="7"/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 t="shared" si="8"/>
        <v>0</v>
      </c>
      <c r="S59" s="9">
        <f>VLOOKUP(A59,Formelhilfe!$A$15:$O$74,15,FALSE)</f>
        <v>0</v>
      </c>
      <c r="T59" s="10">
        <f t="shared" si="9"/>
        <v>0</v>
      </c>
      <c r="U59" s="10">
        <f t="shared" si="10"/>
        <v>0</v>
      </c>
      <c r="V59" s="9">
        <f>VLOOKUP(A59,Formelhilfe!$A$15:$P$74,16,FALSE)</f>
        <v>0</v>
      </c>
      <c r="W59" s="11">
        <f t="shared" si="11"/>
        <v>0</v>
      </c>
    </row>
    <row r="60" spans="1:23" ht="21" x14ac:dyDescent="0.35">
      <c r="A60" s="106" t="s">
        <v>116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 t="shared" si="6"/>
        <v>0</v>
      </c>
      <c r="J60" s="9">
        <f>VLOOKUP(A60,Formelhilfe!$A$15:$H$74,8,FALSE)</f>
        <v>0</v>
      </c>
      <c r="K60" s="10">
        <f t="shared" si="7"/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 t="shared" si="8"/>
        <v>0</v>
      </c>
      <c r="S60" s="9">
        <f>VLOOKUP(A60,Formelhilfe!$A$15:$O$74,15,FALSE)</f>
        <v>0</v>
      </c>
      <c r="T60" s="10">
        <f t="shared" si="9"/>
        <v>0</v>
      </c>
      <c r="U60" s="10">
        <f t="shared" si="10"/>
        <v>0</v>
      </c>
      <c r="V60" s="9">
        <f>VLOOKUP(A60,Formelhilfe!$A$15:$P$74,16,FALSE)</f>
        <v>0</v>
      </c>
      <c r="W60" s="11">
        <f t="shared" si="11"/>
        <v>0</v>
      </c>
    </row>
    <row r="61" spans="1:23" ht="21" x14ac:dyDescent="0.35">
      <c r="A61" s="106" t="s">
        <v>117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 t="shared" si="6"/>
        <v>0</v>
      </c>
      <c r="J61" s="9">
        <f>VLOOKUP(A61,Formelhilfe!$A$15:$H$74,8,FALSE)</f>
        <v>0</v>
      </c>
      <c r="K61" s="10">
        <f t="shared" si="7"/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 t="shared" si="8"/>
        <v>0</v>
      </c>
      <c r="S61" s="9">
        <f>VLOOKUP(A61,Formelhilfe!$A$15:$O$74,15,FALSE)</f>
        <v>0</v>
      </c>
      <c r="T61" s="10">
        <f t="shared" si="9"/>
        <v>0</v>
      </c>
      <c r="U61" s="10">
        <f t="shared" si="10"/>
        <v>0</v>
      </c>
      <c r="V61" s="9">
        <f>VLOOKUP(A61,Formelhilfe!$A$15:$P$74,16,FALSE)</f>
        <v>0</v>
      </c>
      <c r="W61" s="11">
        <f t="shared" si="11"/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3</v>
      </c>
      <c r="P2" s="13">
        <f>O2+H2</f>
        <v>7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3</v>
      </c>
      <c r="P4" s="13">
        <f t="shared" si="2"/>
        <v>7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Esterwegen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3</v>
      </c>
      <c r="P5" s="13">
        <f t="shared" si="2"/>
        <v>7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Lähden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3</v>
      </c>
      <c r="P6" s="13">
        <f t="shared" si="2"/>
        <v>7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Börgermoor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1</v>
      </c>
      <c r="K7" s="13">
        <f>IF('9'!$D7&gt;0,1,0)</f>
        <v>1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6</v>
      </c>
      <c r="S7" s="13" t="s">
        <v>22</v>
      </c>
      <c r="T7" s="13" t="s">
        <v>68</v>
      </c>
      <c r="U7" s="13" t="s">
        <v>65</v>
      </c>
    </row>
    <row r="8" spans="1:21" x14ac:dyDescent="0.25">
      <c r="A8" s="13" t="str">
        <f>'Wettkampf 1'!B8</f>
        <v>Verein VII</v>
      </c>
      <c r="B8" s="13">
        <f>IF('Wettkampf 1'!D8&gt;0,1,0)</f>
        <v>0</v>
      </c>
      <c r="C8" s="13">
        <f>IF(Börgermoor!$D8&gt;0,1,0)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IF(Börgermoor!$D9&gt;0,1,0)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tr">
        <f>'Wettkampf 1'!B10</f>
        <v>Verein IX</v>
      </c>
      <c r="B10" s="13">
        <f>IF('Wettkampf 1'!D10&gt;0,1,0)</f>
        <v>0</v>
      </c>
      <c r="C10" s="13">
        <f>IF(Börgermoor!$D10&gt;0,1,0)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IF(Börgermoor!$D11&gt;0,1,0)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136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3</v>
      </c>
      <c r="P15" s="13">
        <f>O15+H15</f>
        <v>7</v>
      </c>
    </row>
    <row r="16" spans="1:21" ht="15.75" x14ac:dyDescent="0.25">
      <c r="A16" s="106" t="s">
        <v>137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3</v>
      </c>
      <c r="P16" s="13">
        <f t="shared" ref="P16:P44" si="3">O16+H16</f>
        <v>7</v>
      </c>
    </row>
    <row r="17" spans="1:16" ht="15.75" x14ac:dyDescent="0.25">
      <c r="A17" s="106" t="s">
        <v>141</v>
      </c>
      <c r="B17" s="13">
        <f>IF('Wettkampf 1'!D18&gt;0,1,0)</f>
        <v>1</v>
      </c>
      <c r="C17" s="13">
        <f>IF(Börgermoor!$D18&gt;0,1,0)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3</v>
      </c>
      <c r="P17" s="13">
        <f t="shared" si="3"/>
        <v>7</v>
      </c>
    </row>
    <row r="18" spans="1:16" ht="15.75" x14ac:dyDescent="0.25">
      <c r="A18" s="106" t="s">
        <v>143</v>
      </c>
      <c r="B18" s="13">
        <f>IF('Wettkampf 1'!D19&gt;0,1,0)</f>
        <v>1</v>
      </c>
      <c r="C18" s="13">
        <f>IF(Börgermoor!$D19&gt;0,1,0)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3</v>
      </c>
      <c r="P18" s="13">
        <f t="shared" si="3"/>
        <v>7</v>
      </c>
    </row>
    <row r="19" spans="1:16" ht="15.75" x14ac:dyDescent="0.25">
      <c r="A19" s="106" t="s">
        <v>146</v>
      </c>
      <c r="B19" s="13">
        <f>IF('Wettkampf 1'!D20&gt;0,1,0)</f>
        <v>1</v>
      </c>
      <c r="C19" s="13">
        <f>IF(Börgermoor!$D20&gt;0,1,0)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0</v>
      </c>
      <c r="G19" s="13">
        <f>IF('6'!$D20&gt;0,1,0)</f>
        <v>0</v>
      </c>
      <c r="H19" s="13">
        <f t="shared" si="0"/>
        <v>4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3</v>
      </c>
      <c r="P19" s="13">
        <f t="shared" si="3"/>
        <v>7</v>
      </c>
    </row>
    <row r="20" spans="1:16" ht="15.75" x14ac:dyDescent="0.25">
      <c r="A20" s="106" t="s">
        <v>147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69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71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70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72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154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3</v>
      </c>
      <c r="P25" s="13">
        <f t="shared" si="3"/>
        <v>6</v>
      </c>
    </row>
    <row r="26" spans="1:16" ht="15.75" x14ac:dyDescent="0.25">
      <c r="A26" s="106" t="s">
        <v>156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3</v>
      </c>
      <c r="P26" s="13">
        <f t="shared" si="3"/>
        <v>7</v>
      </c>
    </row>
    <row r="27" spans="1:16" ht="15.75" x14ac:dyDescent="0.25">
      <c r="A27" s="106" t="s">
        <v>158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6</v>
      </c>
    </row>
    <row r="28" spans="1:16" ht="15.75" x14ac:dyDescent="0.25">
      <c r="A28" s="106" t="s">
        <v>73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74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152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7</v>
      </c>
    </row>
    <row r="31" spans="1:16" ht="15.75" x14ac:dyDescent="0.25">
      <c r="A31" s="106" t="s">
        <v>153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7</v>
      </c>
    </row>
    <row r="32" spans="1:16" ht="15.75" x14ac:dyDescent="0.25">
      <c r="A32" s="106" t="s">
        <v>171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2</v>
      </c>
      <c r="P32" s="13">
        <f t="shared" si="3"/>
        <v>6</v>
      </c>
    </row>
    <row r="33" spans="1:16" ht="15.75" x14ac:dyDescent="0.25">
      <c r="A33" s="106" t="s">
        <v>181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1</v>
      </c>
      <c r="K33" s="13">
        <f>IF('9'!$D34&gt;0,1,0)</f>
        <v>1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2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160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3</v>
      </c>
      <c r="P35" s="13">
        <f t="shared" si="3"/>
        <v>7</v>
      </c>
    </row>
    <row r="36" spans="1:16" ht="15.75" x14ac:dyDescent="0.25">
      <c r="A36" s="106" t="s">
        <v>162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3</v>
      </c>
      <c r="P36" s="13">
        <f t="shared" si="3"/>
        <v>7</v>
      </c>
    </row>
    <row r="37" spans="1:16" ht="15.75" x14ac:dyDescent="0.25">
      <c r="A37" s="106" t="s">
        <v>163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0</v>
      </c>
      <c r="G37" s="13">
        <f>IF('6'!$D38&gt;0,1,0)</f>
        <v>0</v>
      </c>
      <c r="H37" s="13">
        <f t="shared" si="0"/>
        <v>4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3</v>
      </c>
      <c r="P37" s="13">
        <f t="shared" si="3"/>
        <v>7</v>
      </c>
    </row>
    <row r="38" spans="1:16" ht="15.75" x14ac:dyDescent="0.25">
      <c r="A38" s="106" t="s">
        <v>166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3</v>
      </c>
      <c r="P38" s="13">
        <f t="shared" si="3"/>
        <v>6</v>
      </c>
    </row>
    <row r="39" spans="1:16" ht="15.75" x14ac:dyDescent="0.25">
      <c r="A39" s="106" t="s">
        <v>167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3</v>
      </c>
      <c r="P39" s="13">
        <f t="shared" si="3"/>
        <v>4</v>
      </c>
    </row>
    <row r="40" spans="1:16" ht="15.75" x14ac:dyDescent="0.25">
      <c r="A40" s="106" t="s">
        <v>168</v>
      </c>
      <c r="B40" s="13">
        <f>IF('Wettkampf 1'!D41&gt;0,1,0)</f>
        <v>0</v>
      </c>
      <c r="C40" s="13">
        <f>IF(Börgermoor!$D41&gt;0,1,0)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3</v>
      </c>
      <c r="P40" s="13">
        <f t="shared" si="3"/>
        <v>4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3"/>
        <v>6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76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49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177</v>
      </c>
      <c r="B45" s="13">
        <f>IF('Wettkampf 1'!D46&gt;0,1,0)</f>
        <v>0</v>
      </c>
      <c r="C45" s="13">
        <f>IF(Börgermoor!$D46&gt;0,1,0)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182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1</v>
      </c>
      <c r="K46" s="13">
        <f>IF('9'!$D47&gt;0,1,0)</f>
        <v>1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2</v>
      </c>
      <c r="P46" s="13">
        <f t="shared" si="4"/>
        <v>2</v>
      </c>
    </row>
    <row r="47" spans="1:16" ht="15.75" x14ac:dyDescent="0.25">
      <c r="A47" s="106" t="s">
        <v>77</v>
      </c>
      <c r="B47" s="13">
        <f>IF('Wettkampf 1'!D48&gt;0,1,0)</f>
        <v>0</v>
      </c>
      <c r="C47" s="13">
        <f>IF(Börgermoor!$D48&gt;0,1,0)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78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80</v>
      </c>
      <c r="B50" s="13">
        <f>IF('Wettkampf 1'!D51&gt;0,1,0)</f>
        <v>0</v>
      </c>
      <c r="C50" s="13">
        <f>IF(Börgermoor!$D51&gt;0,1,0)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94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95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96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97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98</v>
      </c>
      <c r="B55" s="13">
        <f>IF('Wettkampf 1'!D56&gt;0,1,0)</f>
        <v>0</v>
      </c>
      <c r="C55" s="13">
        <f>IF(Börgermoor!$D56&gt;0,1,0)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99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100</v>
      </c>
      <c r="B57" s="13">
        <f>IF('Wettkampf 1'!D58&gt;0,1,0)</f>
        <v>0</v>
      </c>
      <c r="C57" s="13">
        <f>IF(Börgermoor!$D58&gt;0,1,0)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101</v>
      </c>
      <c r="B58" s="13">
        <f>IF('Wettkampf 1'!D59&gt;0,1,0)</f>
        <v>0</v>
      </c>
      <c r="C58" s="13">
        <f>IF(Börgermoor!$D59&gt;0,1,0)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102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103</v>
      </c>
      <c r="B60" s="13">
        <f>IF('Wettkampf 1'!D61&gt;0,1,0)</f>
        <v>0</v>
      </c>
      <c r="C60" s="13">
        <f>IF(Börgermoor!$D61&gt;0,1,0)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104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105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106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107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108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109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110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111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112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113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114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115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116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117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17</v>
      </c>
      <c r="D75" s="17">
        <f t="shared" si="7"/>
        <v>18</v>
      </c>
      <c r="E75" s="17">
        <f t="shared" si="7"/>
        <v>17</v>
      </c>
      <c r="F75" s="17">
        <f t="shared" si="7"/>
        <v>0</v>
      </c>
      <c r="G75" s="17">
        <f t="shared" si="7"/>
        <v>0</v>
      </c>
      <c r="H75" s="17">
        <f t="shared" ref="H75" si="8">SUM(H15:H74)</f>
        <v>70</v>
      </c>
      <c r="I75" s="17">
        <f t="shared" ref="I75" si="9">SUM(I15:I74)</f>
        <v>16</v>
      </c>
      <c r="J75" s="17">
        <f t="shared" ref="J75" si="10">SUM(J15:J74)</f>
        <v>20</v>
      </c>
      <c r="K75" s="17">
        <f t="shared" ref="K75" si="11">SUM(K15:K74)</f>
        <v>19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55</v>
      </c>
      <c r="P75" s="17">
        <f t="shared" ref="P75" si="16">SUM(P15:P74)</f>
        <v>125</v>
      </c>
    </row>
  </sheetData>
  <sheetProtection selectLockedCells="1" sort="0" selectUnlockedCells="1"/>
  <protectedRanges>
    <protectedRange sqref="A15:A74" name="Bereich5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132</v>
      </c>
      <c r="C2" s="7">
        <f>VLOOKUP($B$2:$B$13,'Wettkampf 1'!$B$2:$D$13,3,FALSE)</f>
        <v>565</v>
      </c>
      <c r="D2" s="5">
        <f>VLOOKUP($B$2:$B$13,Börgermoor!$B$2:$D$19,3,FALSE)</f>
        <v>545.29999999999995</v>
      </c>
      <c r="E2" s="5">
        <f>VLOOKUP($B$2:$B$13,'3'!$B$2:$D$19,3,FALSE)</f>
        <v>564.70000000000005</v>
      </c>
      <c r="F2" s="5">
        <f>VLOOKUP($B$2:$B$13,'4'!$B$2:$D$19,3,FALSE)</f>
        <v>539.20000000000005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553.54999999999995</v>
      </c>
      <c r="J2" s="5">
        <f t="shared" ref="J2:J13" si="0">SUM(C2:H2)</f>
        <v>2214.1999999999998</v>
      </c>
      <c r="K2" s="5">
        <f>VLOOKUP($B$2:$B$13,'7'!$B$2:$D$19,3,FALSE)</f>
        <v>563.6</v>
      </c>
      <c r="L2" s="5">
        <f>VLOOKUP($B$2:$B$13,'8'!$B$2:$D$19,3,FALSE)</f>
        <v>551.9</v>
      </c>
      <c r="M2" s="5">
        <f>VLOOKUP($B$2:$B$13,'9'!$B$2:$D$19,3,FALSE)</f>
        <v>560.70000000000005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558.73333333333335</v>
      </c>
      <c r="R2" s="5">
        <f t="shared" ref="R2:R13" si="1">SUM(K2:P2)</f>
        <v>1676.2</v>
      </c>
      <c r="S2" s="5">
        <f>IF(VLOOKUP($B$2:$B$13,Formelhilfe!$A$2:$P$13,16,FALSE)&gt;0,T2/VLOOKUP($B$2:$B$13,Formelhilfe!$A$2:$P$13,16,FALSE),0)</f>
        <v>555.77142857142849</v>
      </c>
      <c r="T2" s="6">
        <f t="shared" ref="T2:T13" si="2">SUM(C2:H2,K2:P2)</f>
        <v>3890.3999999999996</v>
      </c>
    </row>
    <row r="3" spans="1:20" ht="23.25" customHeight="1" x14ac:dyDescent="0.3">
      <c r="A3" s="12"/>
      <c r="B3" s="106" t="s">
        <v>131</v>
      </c>
      <c r="C3" s="7">
        <f>VLOOKUP($B$2:$B$13,'Wettkampf 1'!$B$2:$D$13,3,FALSE)</f>
        <v>519.5</v>
      </c>
      <c r="D3" s="5">
        <f>VLOOKUP($B$2:$B$13,Börgermoor!$B$2:$D$19,3,FALSE)</f>
        <v>478.6</v>
      </c>
      <c r="E3" s="5">
        <f>VLOOKUP($B$2:$B$13,'3'!$B$2:$D$19,3,FALSE)</f>
        <v>515</v>
      </c>
      <c r="F3" s="5">
        <f>VLOOKUP($B$2:$B$13,'4'!$B$2:$D$19,3,FALSE)</f>
        <v>492.8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501.47499999999997</v>
      </c>
      <c r="J3" s="5">
        <f t="shared" si="0"/>
        <v>2005.8999999999999</v>
      </c>
      <c r="K3" s="5">
        <f>VLOOKUP($B$2:$B$13,'7'!$B$2:$D$19,3,FALSE)</f>
        <v>522.20000000000005</v>
      </c>
      <c r="L3" s="5">
        <f>VLOOKUP($B$2:$B$13,'8'!$B$2:$D$19,3,FALSE)</f>
        <v>522.9</v>
      </c>
      <c r="M3" s="5">
        <f>VLOOKUP($B$2:$B$13,'9'!$B$2:$D$19,3,FALSE)</f>
        <v>490.7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511.93333333333334</v>
      </c>
      <c r="R3" s="5">
        <f t="shared" si="1"/>
        <v>1535.8</v>
      </c>
      <c r="S3" s="5">
        <f>IF(VLOOKUP($B$2:$B$13,Formelhilfe!$A$2:$P$13,16,FALSE)&gt;0,T3/VLOOKUP($B$2:$B$13,Formelhilfe!$A$2:$P$13,16,FALSE),0)</f>
        <v>505.95714285714286</v>
      </c>
      <c r="T3" s="6">
        <f t="shared" si="2"/>
        <v>3541.7</v>
      </c>
    </row>
    <row r="4" spans="1:20" ht="23.25" customHeight="1" x14ac:dyDescent="0.3">
      <c r="A4" s="12"/>
      <c r="B4" s="106" t="s">
        <v>127</v>
      </c>
      <c r="C4" s="7">
        <f>VLOOKUP($B$2:$B$13,'Wettkampf 1'!$B$2:$D$13,3,FALSE)</f>
        <v>394.90000000000003</v>
      </c>
      <c r="D4" s="5">
        <f>VLOOKUP($B$2:$B$13,Börgermoor!$B$2:$D$19,3,FALSE)</f>
        <v>404.5</v>
      </c>
      <c r="E4" s="5">
        <f>VLOOKUP($B$2:$B$13,'3'!$B$2:$D$19,3,FALSE)</f>
        <v>436.5</v>
      </c>
      <c r="F4" s="5">
        <f>VLOOKUP($B$2:$B$13,'4'!$B$2:$D$19,3,FALSE)</f>
        <v>443.2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419.77500000000003</v>
      </c>
      <c r="J4" s="5">
        <f t="shared" si="0"/>
        <v>1679.1000000000001</v>
      </c>
      <c r="K4" s="5">
        <f>VLOOKUP($B$2:$B$13,'7'!$B$2:$D$19,3,FALSE)</f>
        <v>425.40000000000003</v>
      </c>
      <c r="L4" s="5">
        <f>VLOOKUP($B$2:$B$13,'8'!$B$2:$D$19,3,FALSE)</f>
        <v>444.20000000000005</v>
      </c>
      <c r="M4" s="5">
        <f>VLOOKUP($B$2:$B$13,'9'!$B$2:$D$19,3,FALSE)</f>
        <v>507.7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459.10000000000008</v>
      </c>
      <c r="R4" s="5">
        <f t="shared" si="1"/>
        <v>1377.3000000000002</v>
      </c>
      <c r="S4" s="5">
        <f>IF(VLOOKUP($B$2:$B$13,Formelhilfe!$A$2:$P$13,16,FALSE)&gt;0,T4/VLOOKUP($B$2:$B$13,Formelhilfe!$A$2:$P$13,16,FALSE),0)</f>
        <v>436.62857142857138</v>
      </c>
      <c r="T4" s="6">
        <f t="shared" si="2"/>
        <v>3056.3999999999996</v>
      </c>
    </row>
    <row r="5" spans="1:20" ht="23.25" customHeight="1" x14ac:dyDescent="0.3">
      <c r="A5" s="12"/>
      <c r="B5" s="106" t="s">
        <v>151</v>
      </c>
      <c r="C5" s="7">
        <f>VLOOKUP($B$2:$B$13,'Wettkampf 1'!$B$2:$D$13,3,FALSE)</f>
        <v>318.60000000000002</v>
      </c>
      <c r="D5" s="5">
        <f>VLOOKUP($B$2:$B$13,Börgermoor!$B$2:$D$19,3,FALSE)</f>
        <v>349.09999999999997</v>
      </c>
      <c r="E5" s="5">
        <f>VLOOKUP($B$2:$B$13,'3'!$B$2:$D$19,3,FALSE)</f>
        <v>263.5</v>
      </c>
      <c r="F5" s="5">
        <f>VLOOKUP($B$2:$B$13,'4'!$B$2:$D$19,3,FALSE)</f>
        <v>344.4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318.89999999999998</v>
      </c>
      <c r="J5" s="5">
        <f t="shared" si="0"/>
        <v>1275.5999999999999</v>
      </c>
      <c r="K5" s="5">
        <f>VLOOKUP($B$2:$B$13,'7'!$B$2:$D$19,3,FALSE)</f>
        <v>225.8</v>
      </c>
      <c r="L5" s="5">
        <f>VLOOKUP($B$2:$B$13,'8'!$B$2:$D$19,3,FALSE)</f>
        <v>361.5</v>
      </c>
      <c r="M5" s="5">
        <f>VLOOKUP($B$2:$B$13,'9'!$B$2:$D$19,3,FALSE)</f>
        <v>372.1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319.8</v>
      </c>
      <c r="R5" s="5">
        <f t="shared" si="1"/>
        <v>959.4</v>
      </c>
      <c r="S5" s="5">
        <f>IF(VLOOKUP($B$2:$B$13,Formelhilfe!$A$2:$P$13,16,FALSE)&gt;0,T5/VLOOKUP($B$2:$B$13,Formelhilfe!$A$2:$P$13,16,FALSE),0)</f>
        <v>319.28571428571428</v>
      </c>
      <c r="T5" s="6">
        <f t="shared" si="2"/>
        <v>2235</v>
      </c>
    </row>
    <row r="6" spans="1:20" ht="23.25" customHeight="1" x14ac:dyDescent="0.3">
      <c r="A6" s="12"/>
      <c r="B6" s="106" t="s">
        <v>128</v>
      </c>
      <c r="C6" s="7">
        <f>VLOOKUP($B$2:$B$13,'Wettkampf 1'!$B$2:$D$13,3,FALSE)</f>
        <v>183.4</v>
      </c>
      <c r="D6" s="5">
        <f>VLOOKUP($B$2:$B$13,Börgermoor!$B$2:$D$19,3,FALSE)</f>
        <v>201.10000000000002</v>
      </c>
      <c r="E6" s="5">
        <f>VLOOKUP($B$2:$B$13,'3'!$B$2:$D$19,3,FALSE)</f>
        <v>227.3</v>
      </c>
      <c r="F6" s="5">
        <f>VLOOKUP($B$2:$B$13,'4'!$B$2:$D$19,3,FALSE)</f>
        <v>134.19999999999999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186.5</v>
      </c>
      <c r="J6" s="5">
        <f t="shared" si="0"/>
        <v>746</v>
      </c>
      <c r="K6" s="5">
        <f>VLOOKUP($B$2:$B$13,'7'!$B$2:$D$19,3,FALSE)</f>
        <v>0</v>
      </c>
      <c r="L6" s="5">
        <f>VLOOKUP($B$2:$B$13,'8'!$B$2:$D$19,3,FALSE)</f>
        <v>145.69999999999999</v>
      </c>
      <c r="M6" s="5">
        <f>VLOOKUP($B$2:$B$13,'9'!$B$2:$D$19,3,FALSE)</f>
        <v>175.5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160.6</v>
      </c>
      <c r="R6" s="5">
        <f t="shared" si="1"/>
        <v>321.2</v>
      </c>
      <c r="S6" s="5">
        <f>IF(VLOOKUP($B$2:$B$13,Formelhilfe!$A$2:$P$13,16,FALSE)&gt;0,T6/VLOOKUP($B$2:$B$13,Formelhilfe!$A$2:$P$13,16,FALSE),0)</f>
        <v>177.86666666666667</v>
      </c>
      <c r="T6" s="6">
        <f t="shared" si="2"/>
        <v>1067.2</v>
      </c>
    </row>
    <row r="7" spans="1:20" ht="23.25" customHeight="1" x14ac:dyDescent="0.3">
      <c r="A7" s="12"/>
      <c r="B7" s="106" t="s">
        <v>133</v>
      </c>
      <c r="C7" s="7">
        <f>VLOOKUP($B$2:$B$13,'Wettkampf 1'!$B$2:$D$13,3,FALSE)</f>
        <v>0</v>
      </c>
      <c r="D7" s="5">
        <f>VLOOKUP($B$2:$B$13,Börgermoor!$B$2:$D$19,3,FALSE)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0</v>
      </c>
      <c r="J7" s="5">
        <f t="shared" si="0"/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 t="shared" si="1"/>
        <v>0</v>
      </c>
      <c r="S7" s="5">
        <f>IF(VLOOKUP($B$2:$B$13,Formelhilfe!$A$2:$P$13,16,FALSE)&gt;0,T7/VLOOKUP($B$2:$B$13,Formelhilfe!$A$2:$P$13,16,FALSE),0)</f>
        <v>0</v>
      </c>
      <c r="T7" s="6">
        <f t="shared" si="2"/>
        <v>0</v>
      </c>
    </row>
    <row r="8" spans="1:20" ht="23.25" customHeight="1" x14ac:dyDescent="0.3">
      <c r="A8" s="12"/>
      <c r="B8" s="106" t="s">
        <v>82</v>
      </c>
      <c r="C8" s="7">
        <f>VLOOKUP($B$2:$B$13,'Wettkampf 1'!$B$2:$D$13,3,FALSE)</f>
        <v>0</v>
      </c>
      <c r="D8" s="5">
        <f>VLOOKUP($B$2:$B$13,Börgermoor!$B$2:$D$19,3,FALSE)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0</v>
      </c>
      <c r="J8" s="5">
        <f t="shared" si="0"/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 t="shared" si="1"/>
        <v>0</v>
      </c>
      <c r="S8" s="5">
        <f>IF(VLOOKUP($B$2:$B$13,Formelhilfe!$A$2:$P$13,16,FALSE)&gt;0,T8/VLOOKUP($B$2:$B$13,Formelhilfe!$A$2:$P$13,16,FALSE),0)</f>
        <v>0</v>
      </c>
      <c r="T8" s="6">
        <f t="shared" si="2"/>
        <v>0</v>
      </c>
    </row>
    <row r="9" spans="1:20" ht="23.25" customHeight="1" x14ac:dyDescent="0.3">
      <c r="A9" s="12"/>
      <c r="B9" s="106" t="s">
        <v>83</v>
      </c>
      <c r="C9" s="7">
        <f>VLOOKUP($B$2:$B$13,'Wettkampf 1'!$B$2:$D$13,3,FALSE)</f>
        <v>0</v>
      </c>
      <c r="D9" s="5">
        <f>VLOOKUP($B$2:$B$13,Börgermoor!$B$2:$D$19,3,FALSE)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0</v>
      </c>
      <c r="J9" s="5">
        <f t="shared" si="0"/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 t="shared" si="1"/>
        <v>0</v>
      </c>
      <c r="S9" s="5">
        <f>IF(VLOOKUP($B$2:$B$13,Formelhilfe!$A$2:$P$13,16,FALSE)&gt;0,T9/VLOOKUP($B$2:$B$13,Formelhilfe!$A$2:$P$13,16,FALSE),0)</f>
        <v>0</v>
      </c>
      <c r="T9" s="6">
        <f t="shared" si="2"/>
        <v>0</v>
      </c>
    </row>
    <row r="10" spans="1:20" ht="23.25" customHeight="1" x14ac:dyDescent="0.3">
      <c r="A10" s="12"/>
      <c r="B10" s="106" t="s">
        <v>84</v>
      </c>
      <c r="C10" s="7">
        <f>VLOOKUP($B$2:$B$13,'Wettkampf 1'!$B$2:$D$13,3,FALSE)</f>
        <v>0</v>
      </c>
      <c r="D10" s="5">
        <f>VLOOKUP($B$2:$B$13,Börgermoor!$B$2:$D$19,3,FALSE)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0</v>
      </c>
      <c r="J10" s="5">
        <f t="shared" si="0"/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 t="shared" si="1"/>
        <v>0</v>
      </c>
      <c r="S10" s="5">
        <f>IF(VLOOKUP($B$2:$B$13,Formelhilfe!$A$2:$P$13,16,FALSE)&gt;0,T10/VLOOKUP($B$2:$B$13,Formelhilfe!$A$2:$P$13,16,FALSE),0)</f>
        <v>0</v>
      </c>
      <c r="T10" s="6">
        <f t="shared" si="2"/>
        <v>0</v>
      </c>
    </row>
    <row r="11" spans="1:20" ht="23.25" customHeight="1" x14ac:dyDescent="0.3">
      <c r="A11" s="12"/>
      <c r="B11" s="106" t="s">
        <v>85</v>
      </c>
      <c r="C11" s="7">
        <f>VLOOKUP($B$2:$B$13,'Wettkampf 1'!$B$2:$D$13,3,FALSE)</f>
        <v>0</v>
      </c>
      <c r="D11" s="5">
        <f>VLOOKUP($B$2:$B$13,Börgermoor!$B$2:$D$19,3,FALSE)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0</v>
      </c>
      <c r="J11" s="5">
        <f t="shared" si="0"/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 t="shared" si="1"/>
        <v>0</v>
      </c>
      <c r="S11" s="5">
        <f>IF(VLOOKUP($B$2:$B$13,Formelhilfe!$A$2:$P$13,16,FALSE)&gt;0,T11/VLOOKUP($B$2:$B$13,Formelhilfe!$A$2:$P$13,16,FALSE),0)</f>
        <v>0</v>
      </c>
      <c r="T11" s="6">
        <f t="shared" si="2"/>
        <v>0</v>
      </c>
    </row>
    <row r="12" spans="1:20" ht="23.25" customHeight="1" x14ac:dyDescent="0.3">
      <c r="A12" s="12"/>
      <c r="B12" s="106" t="s">
        <v>86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 t="shared" si="0"/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 t="shared" si="1"/>
        <v>0</v>
      </c>
      <c r="S12" s="5">
        <f>IF(VLOOKUP($B$2:$B$13,Formelhilfe!$A$2:$P$13,16,FALSE)&gt;0,T12/VLOOKUP($B$2:$B$13,Formelhilfe!$A$2:$P$13,16,FALSE),0)</f>
        <v>0</v>
      </c>
      <c r="T12" s="6">
        <f t="shared" si="2"/>
        <v>0</v>
      </c>
    </row>
    <row r="13" spans="1:20" ht="23.25" customHeight="1" x14ac:dyDescent="0.3">
      <c r="A13" s="12"/>
      <c r="B13" s="106" t="s">
        <v>87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 t="shared" si="0"/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 t="shared" si="1"/>
        <v>0</v>
      </c>
      <c r="S13" s="5">
        <f>IF(VLOOKUP($B$2:$B$13,Formelhilfe!$A$2:$P$13,16,FALSE)&gt;0,T13/VLOOKUP($B$2:$B$13,Formelhilfe!$A$2:$P$13,16,FALSE),0)</f>
        <v>0</v>
      </c>
      <c r="T13" s="6">
        <f t="shared" si="2"/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zoomScaleNormal="100"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127</v>
      </c>
      <c r="D2" s="100">
        <f>G76</f>
        <v>394.90000000000003</v>
      </c>
      <c r="E2" s="105" t="str">
        <f>IF(H76&gt;4,"Es sind zu viele Schützen in Wertung!"," ")</f>
        <v>Es sind zu viele Schützen in Wertung!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133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151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131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139</v>
      </c>
      <c r="AL5" s="164"/>
      <c r="AM5" s="99"/>
    </row>
    <row r="6" spans="1:41" ht="15" customHeight="1" x14ac:dyDescent="0.25">
      <c r="A6" s="90">
        <v>5</v>
      </c>
      <c r="B6" s="106" t="s">
        <v>132</v>
      </c>
      <c r="D6" s="100">
        <f>O76</f>
        <v>565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140</v>
      </c>
      <c r="AL6" s="164"/>
      <c r="AM6" s="99"/>
    </row>
    <row r="7" spans="1:41" ht="15" customHeight="1" x14ac:dyDescent="0.25">
      <c r="A7" s="90">
        <v>6</v>
      </c>
      <c r="B7" s="106" t="s">
        <v>128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139</v>
      </c>
      <c r="AL7" s="164"/>
      <c r="AM7" s="99"/>
    </row>
    <row r="8" spans="1:41" ht="15" customHeight="1" x14ac:dyDescent="0.25">
      <c r="A8" s="90">
        <v>7</v>
      </c>
      <c r="B8" s="106" t="s">
        <v>82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83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84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85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88</v>
      </c>
      <c r="T15" s="80"/>
      <c r="U15" s="80" t="s">
        <v>89</v>
      </c>
      <c r="V15" s="80"/>
      <c r="W15" s="80" t="s">
        <v>90</v>
      </c>
      <c r="X15" s="80"/>
      <c r="Y15" s="80" t="s">
        <v>91</v>
      </c>
      <c r="Z15" s="80"/>
      <c r="AA15" s="80" t="s">
        <v>92</v>
      </c>
      <c r="AB15" s="80"/>
      <c r="AC15" s="80" t="s">
        <v>93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136</v>
      </c>
      <c r="C16" s="92" t="s">
        <v>127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149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137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138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141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142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143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144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146</v>
      </c>
      <c r="C20" s="92" t="str">
        <f>B2</f>
        <v>Lorup</v>
      </c>
      <c r="D20" s="92">
        <v>108.5</v>
      </c>
      <c r="E20" s="50" t="s">
        <v>150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145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147</v>
      </c>
      <c r="C21" s="92" t="s">
        <v>127</v>
      </c>
      <c r="D21" s="92">
        <v>108.9</v>
      </c>
      <c r="E21" s="50" t="s">
        <v>150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148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154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155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156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157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158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159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150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152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153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169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171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172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181</v>
      </c>
      <c r="C34" s="92" t="str">
        <f>B5</f>
        <v>Esterwegen</v>
      </c>
      <c r="D34" s="92"/>
      <c r="E34" s="50" t="s">
        <v>150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Esterwegen</v>
      </c>
      <c r="D35" s="92"/>
      <c r="E35" s="50" t="s">
        <v>150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160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161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162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164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163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165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161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167</v>
      </c>
      <c r="C40" s="92" t="s">
        <v>132</v>
      </c>
      <c r="D40" s="92"/>
      <c r="E40" s="50" t="s">
        <v>150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168</v>
      </c>
      <c r="C41" s="92" t="s">
        <v>132</v>
      </c>
      <c r="D41" s="92"/>
      <c r="E41" s="50" t="s">
        <v>150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">
        <v>128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">
        <v>128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">
        <v>128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49</v>
      </c>
      <c r="C45" s="92" t="s">
        <v>128</v>
      </c>
      <c r="D45" s="92"/>
      <c r="E45" s="50" t="s">
        <v>150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177</v>
      </c>
      <c r="C46" s="92" t="s">
        <v>132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1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0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182</v>
      </c>
      <c r="C47" s="92" t="s">
        <v>127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1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0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Verein VII</v>
      </c>
      <c r="D50" s="92"/>
      <c r="E50" s="50" t="s">
        <v>150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80</v>
      </c>
      <c r="C51" s="92" t="s">
        <v>82</v>
      </c>
      <c r="D51" s="92"/>
      <c r="E51" s="50" t="s">
        <v>150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94</v>
      </c>
      <c r="C52" s="92" t="s">
        <v>82</v>
      </c>
      <c r="D52" s="92"/>
      <c r="E52" s="50" t="s">
        <v>150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101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102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103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104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105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106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107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108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109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110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111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112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113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114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115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116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117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394.90000000000003</v>
      </c>
      <c r="H76" s="66">
        <f>SUM(H16:H75)</f>
        <v>5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5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2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0" workbookViewId="0">
      <selection activeCell="D39" sqref="D3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404.5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349.09999999999997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478.6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545.29999999999995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201.10000000000002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178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166.8</v>
      </c>
      <c r="E16" s="82"/>
      <c r="F16" s="67">
        <f>IF(E16="x","0",D16)</f>
        <v>166.8</v>
      </c>
      <c r="G16" s="68">
        <f>IF(C16=$B$2,F16,0)</f>
        <v>166.8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125.8</v>
      </c>
      <c r="E17" s="82"/>
      <c r="F17" s="67">
        <f t="shared" ref="F17:F75" si="0">IF(E17="x","0",D17)</f>
        <v>125.8</v>
      </c>
      <c r="G17" s="68">
        <f t="shared" ref="G17:G75" si="1">IF(C17=$B$2,F17,0)</f>
        <v>125.8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111.9</v>
      </c>
      <c r="E18" s="82"/>
      <c r="F18" s="67">
        <f t="shared" si="0"/>
        <v>111.9</v>
      </c>
      <c r="G18" s="68">
        <f t="shared" si="1"/>
        <v>111.9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101.8</v>
      </c>
      <c r="E19" s="82" t="s">
        <v>150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91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107.8</v>
      </c>
      <c r="E21" s="82"/>
      <c r="F21" s="67">
        <f t="shared" si="0"/>
        <v>107.8</v>
      </c>
      <c r="G21" s="68">
        <f t="shared" si="1"/>
        <v>107.8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54.2</v>
      </c>
      <c r="E26" s="82"/>
      <c r="F26" s="67">
        <f t="shared" si="0"/>
        <v>54.2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54.2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150.69999999999999</v>
      </c>
      <c r="E27" s="82"/>
      <c r="F27" s="67">
        <f t="shared" si="0"/>
        <v>150.69999999999999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150.69999999999999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144.19999999999999</v>
      </c>
      <c r="E28" s="82"/>
      <c r="F28" s="67">
        <f t="shared" si="0"/>
        <v>144.19999999999999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144.19999999999999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175.9</v>
      </c>
      <c r="E31" s="82"/>
      <c r="F31" s="67">
        <f t="shared" si="0"/>
        <v>175.9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175.9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132.30000000000001</v>
      </c>
      <c r="E33" s="82"/>
      <c r="F33" s="67">
        <f t="shared" si="0"/>
        <v>132.30000000000001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132.30000000000001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 t="s">
        <v>150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 t="s">
        <v>150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174.2</v>
      </c>
      <c r="E36" s="82"/>
      <c r="F36" s="67">
        <f t="shared" si="0"/>
        <v>174.2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174.2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180.2</v>
      </c>
      <c r="E37" s="82"/>
      <c r="F37" s="67">
        <f t="shared" si="0"/>
        <v>180.2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190.9</v>
      </c>
      <c r="E38" s="82"/>
      <c r="F38" s="67">
        <f t="shared" si="0"/>
        <v>190.9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190.9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139.4</v>
      </c>
      <c r="E42" s="82"/>
      <c r="F42" s="67">
        <f t="shared" si="0"/>
        <v>139.4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139.4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61.7</v>
      </c>
      <c r="E43" s="82"/>
      <c r="F43" s="67">
        <f t="shared" si="0"/>
        <v>61.7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61.7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404.5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349.09999999999997</v>
      </c>
      <c r="L76" s="68">
        <f>SUM(L16:L75)</f>
        <v>5</v>
      </c>
      <c r="M76" s="68">
        <f>LARGE(M16:M75,1)+LARGE(M16:M75,2)+LARGE(M16:M75,3)</f>
        <v>478.6</v>
      </c>
      <c r="N76" s="68">
        <f>SUM(N16:N75)</f>
        <v>3</v>
      </c>
      <c r="O76" s="68">
        <f>LARGE(O16:O75,1)+LARGE(O16:O75,2)+LARGE(O16:O75,3)</f>
        <v>545.29999999999995</v>
      </c>
      <c r="P76" s="68">
        <f>SUM(P16:P75)</f>
        <v>7</v>
      </c>
      <c r="Q76" s="68">
        <f>LARGE(Q16:Q75,1)+LARGE(Q16:Q75,2)+LARGE(Q16:Q75,3)</f>
        <v>201.10000000000002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topLeftCell="A13" workbookViewId="0">
      <selection activeCell="D16" sqref="D16:E4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436.5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263.5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515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564.70000000000005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227.3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165.9</v>
      </c>
      <c r="E16" s="82"/>
      <c r="F16" s="67">
        <f>IF(E16="x","0",D16)</f>
        <v>165.9</v>
      </c>
      <c r="G16" s="68">
        <f>IF(C16=$B$2,F16,0)</f>
        <v>165.9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139.69999999999999</v>
      </c>
      <c r="E17" s="82"/>
      <c r="F17" s="67">
        <f t="shared" ref="F17:F75" si="0">IF(E17="x","0",D17)</f>
        <v>139.69999999999999</v>
      </c>
      <c r="G17" s="68">
        <f t="shared" ref="G17:G75" si="1">IF(C17=$B$2,F17,0)</f>
        <v>139.69999999999999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82.6</v>
      </c>
      <c r="E18" s="82" t="s">
        <v>150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130.9</v>
      </c>
      <c r="E19" s="82"/>
      <c r="F19" s="67">
        <f t="shared" si="0"/>
        <v>130.9</v>
      </c>
      <c r="G19" s="68">
        <f t="shared" si="1"/>
        <v>130.9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76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114.4</v>
      </c>
      <c r="E21" s="82"/>
      <c r="F21" s="67">
        <f t="shared" si="0"/>
        <v>114.4</v>
      </c>
      <c r="G21" s="68">
        <f t="shared" si="1"/>
        <v>114.4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144.5</v>
      </c>
      <c r="E27" s="82"/>
      <c r="F27" s="67">
        <f t="shared" si="0"/>
        <v>144.5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144.5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119</v>
      </c>
      <c r="E28" s="82"/>
      <c r="F28" s="67">
        <f t="shared" si="0"/>
        <v>119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119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184.4</v>
      </c>
      <c r="E31" s="82"/>
      <c r="F31" s="67">
        <f t="shared" si="0"/>
        <v>184.4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184.4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175.5</v>
      </c>
      <c r="E32" s="82"/>
      <c r="F32" s="67">
        <f t="shared" si="0"/>
        <v>175.5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155.1</v>
      </c>
      <c r="E33" s="82"/>
      <c r="F33" s="67">
        <f t="shared" si="0"/>
        <v>155.1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155.1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181.9</v>
      </c>
      <c r="E36" s="82"/>
      <c r="F36" s="67">
        <f t="shared" si="0"/>
        <v>181.9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181.9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187.9</v>
      </c>
      <c r="E37" s="82"/>
      <c r="F37" s="67">
        <f t="shared" si="0"/>
        <v>187.9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187.9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194.9</v>
      </c>
      <c r="E38" s="82"/>
      <c r="F38" s="67">
        <f t="shared" si="0"/>
        <v>194.9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</v>
      </c>
      <c r="E39" s="82"/>
      <c r="F39" s="67">
        <f t="shared" si="0"/>
        <v>173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173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178.6</v>
      </c>
      <c r="E40" s="82" t="s">
        <v>150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135.80000000000001</v>
      </c>
      <c r="E42" s="82"/>
      <c r="F42" s="67">
        <f t="shared" si="0"/>
        <v>135.80000000000001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135.80000000000001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91.5</v>
      </c>
      <c r="E43" s="82"/>
      <c r="F43" s="67">
        <f t="shared" si="0"/>
        <v>91.5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91.5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436.5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263.5</v>
      </c>
      <c r="L76" s="68">
        <f>SUM(L16:L75)</f>
        <v>5</v>
      </c>
      <c r="M76" s="68">
        <f>LARGE(M16:M75,1)+LARGE(M16:M75,2)+LARGE(M16:M75,3)</f>
        <v>515</v>
      </c>
      <c r="N76" s="68">
        <f>SUM(N16:N75)</f>
        <v>5</v>
      </c>
      <c r="O76" s="68">
        <f>LARGE(O16:O75,1)+LARGE(O16:O75,2)+LARGE(O16:O75,3)</f>
        <v>564.70000000000005</v>
      </c>
      <c r="P76" s="68">
        <f>SUM(P16:P75)</f>
        <v>5</v>
      </c>
      <c r="Q76" s="68">
        <f>LARGE(Q16:Q75,1)+LARGE(Q16:Q75,2)+LARGE(Q16:Q75,3)</f>
        <v>227.3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E37" sqref="E3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443.2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344.4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492.8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539.20000000000005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134.19999999999999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170.3</v>
      </c>
      <c r="E16" s="82"/>
      <c r="F16" s="67">
        <f>IF(E16="x","0",D16)</f>
        <v>170.3</v>
      </c>
      <c r="G16" s="68">
        <f>IF(C16=$B$2,F16,0)</f>
        <v>170.3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144.1</v>
      </c>
      <c r="E17" s="82"/>
      <c r="F17" s="67">
        <f t="shared" ref="F17:F75" si="0">IF(E17="x","0",D17)</f>
        <v>144.1</v>
      </c>
      <c r="G17" s="68">
        <f t="shared" ref="G17:G75" si="1">IF(C17=$B$2,F17,0)</f>
        <v>144.1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128.80000000000001</v>
      </c>
      <c r="E18" s="82"/>
      <c r="F18" s="67">
        <f t="shared" si="0"/>
        <v>128.80000000000001</v>
      </c>
      <c r="G18" s="68">
        <f t="shared" si="1"/>
        <v>128.80000000000001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118.8</v>
      </c>
      <c r="E19" s="82"/>
      <c r="F19" s="67">
        <f t="shared" si="0"/>
        <v>118.8</v>
      </c>
      <c r="G19" s="68">
        <f t="shared" si="1"/>
        <v>118.8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105.4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78.5</v>
      </c>
      <c r="E26" s="82"/>
      <c r="F26" s="67">
        <f t="shared" si="0"/>
        <v>78.5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78.5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140.6</v>
      </c>
      <c r="E27" s="82"/>
      <c r="F27" s="67">
        <f t="shared" si="0"/>
        <v>140.6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140.6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125.3</v>
      </c>
      <c r="E28" s="82"/>
      <c r="F28" s="67">
        <f t="shared" si="0"/>
        <v>125.3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125.3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179.3</v>
      </c>
      <c r="E31" s="82"/>
      <c r="F31" s="67">
        <f t="shared" si="0"/>
        <v>179.3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179.3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179.5</v>
      </c>
      <c r="E32" s="82"/>
      <c r="F32" s="67">
        <f t="shared" si="0"/>
        <v>179.5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179.5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134</v>
      </c>
      <c r="E33" s="82"/>
      <c r="F33" s="67">
        <f t="shared" si="0"/>
        <v>134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182.2</v>
      </c>
      <c r="E36" s="82"/>
      <c r="F36" s="67">
        <f t="shared" si="0"/>
        <v>182.2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182.2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172.1</v>
      </c>
      <c r="E37" s="82"/>
      <c r="F37" s="67">
        <f t="shared" si="0"/>
        <v>172.1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172.1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184.9</v>
      </c>
      <c r="E38" s="82"/>
      <c r="F38" s="67">
        <f t="shared" si="0"/>
        <v>184.9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164.2</v>
      </c>
      <c r="E39" s="82"/>
      <c r="F39" s="67">
        <f t="shared" si="0"/>
        <v>164.2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164.2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142.69999999999999</v>
      </c>
      <c r="E41" s="82"/>
      <c r="F41" s="67">
        <f t="shared" si="0"/>
        <v>142.69999999999999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142.69999999999999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134.19999999999999</v>
      </c>
      <c r="E42" s="82"/>
      <c r="F42" s="67">
        <f t="shared" si="0"/>
        <v>134.19999999999999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134.19999999999999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443.2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344.4</v>
      </c>
      <c r="L76" s="68">
        <f>SUM(L16:L75)</f>
        <v>5</v>
      </c>
      <c r="M76" s="68">
        <f>LARGE(M16:M75,1)+LARGE(M16:M75,2)+LARGE(M16:M75,3)</f>
        <v>492.8</v>
      </c>
      <c r="N76" s="68">
        <f>SUM(N16:N75)</f>
        <v>5</v>
      </c>
      <c r="O76" s="68">
        <f>LARGE(O16:O75,1)+LARGE(O16:O75,2)+LARGE(O16:O75,3)</f>
        <v>539.20000000000005</v>
      </c>
      <c r="P76" s="68">
        <f>SUM(P16:P75)</f>
        <v>7</v>
      </c>
      <c r="Q76" s="68">
        <f>LARGE(Q16:Q75,1)+LARGE(Q16:Q75,2)+LARGE(Q16:Q75,3)</f>
        <v>134.19999999999999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15" workbookViewId="0">
      <selection activeCell="D34" sqref="D34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425.40000000000003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225.8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522.20000000000005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179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563.6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179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166.3</v>
      </c>
      <c r="E16" s="82"/>
      <c r="F16" s="67">
        <f>IF(E16="x","0",D16)</f>
        <v>166.3</v>
      </c>
      <c r="G16" s="68">
        <f>IF(C16=$B$2,F16,0)</f>
        <v>166.3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131.30000000000001</v>
      </c>
      <c r="E17" s="82"/>
      <c r="F17" s="67">
        <f t="shared" ref="F17:F75" si="0">IF(E17="x","0",D17)</f>
        <v>131.30000000000001</v>
      </c>
      <c r="G17" s="68">
        <f t="shared" ref="G17:G75" si="1">IF(C17=$B$2,F17,0)</f>
        <v>131.30000000000001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105.2</v>
      </c>
      <c r="E18" s="82"/>
      <c r="F18" s="67">
        <f t="shared" si="0"/>
        <v>105.2</v>
      </c>
      <c r="G18" s="68">
        <f t="shared" si="1"/>
        <v>105.2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127.8</v>
      </c>
      <c r="E19" s="82"/>
      <c r="F19" s="67">
        <f t="shared" si="0"/>
        <v>127.8</v>
      </c>
      <c r="G19" s="68">
        <f t="shared" si="1"/>
        <v>127.8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109.5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70</v>
      </c>
      <c r="E26" s="82"/>
      <c r="F26" s="67">
        <f t="shared" si="0"/>
        <v>70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155.80000000000001</v>
      </c>
      <c r="E27" s="82"/>
      <c r="F27" s="67">
        <f t="shared" si="0"/>
        <v>155.80000000000001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155.80000000000001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166.5</v>
      </c>
      <c r="E33" s="82"/>
      <c r="F33" s="67">
        <f t="shared" si="0"/>
        <v>166.5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166.5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183.8</v>
      </c>
      <c r="E36" s="82"/>
      <c r="F36" s="67">
        <f t="shared" si="0"/>
        <v>183.8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183.8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183.9</v>
      </c>
      <c r="E37" s="82"/>
      <c r="F37" s="67">
        <f t="shared" si="0"/>
        <v>183.9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183.9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195.9</v>
      </c>
      <c r="E38" s="82"/>
      <c r="F38" s="67">
        <f t="shared" si="0"/>
        <v>195.9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195.9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173.3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179.2</v>
      </c>
      <c r="E40" s="82"/>
      <c r="F40" s="67">
        <f t="shared" si="0"/>
        <v>179.2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179.2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133</v>
      </c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425.40000000000003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225.8</v>
      </c>
      <c r="L76" s="68">
        <f>SUM(L16:L75)</f>
        <v>5</v>
      </c>
      <c r="M76" s="68">
        <f>LARGE(M16:M75,1)+LARGE(M16:M75,2)+LARGE(M16:M75,3)</f>
        <v>522.20000000000005</v>
      </c>
      <c r="N76" s="68">
        <f>SUM(N16:N75)</f>
        <v>5</v>
      </c>
      <c r="O76" s="68">
        <f>LARGE(O16:O75,1)+LARGE(O16:O75,2)+LARGE(O16:O75,3)</f>
        <v>563.6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C47" sqref="C4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444.20000000000005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361.5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551.9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145.69999999999999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168.8</v>
      </c>
      <c r="E16" s="82"/>
      <c r="F16" s="67">
        <f>IF(E16="x","0",D16)</f>
        <v>168.8</v>
      </c>
      <c r="G16" s="68">
        <f>IF(C16=$B$2,F16,0)</f>
        <v>168.8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135.9</v>
      </c>
      <c r="E17" s="82"/>
      <c r="F17" s="67">
        <f t="shared" ref="F17:F75" si="0">IF(E17="x","0",D17)</f>
        <v>135.9</v>
      </c>
      <c r="G17" s="68">
        <f t="shared" ref="G17:G75" si="1">IF(C17=$B$2,F17,0)</f>
        <v>135.9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117.5</v>
      </c>
      <c r="E18" s="82"/>
      <c r="F18" s="67">
        <f t="shared" si="0"/>
        <v>117.5</v>
      </c>
      <c r="G18" s="68">
        <f t="shared" si="1"/>
        <v>117.5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139.5</v>
      </c>
      <c r="E19" s="82"/>
      <c r="F19" s="67">
        <f t="shared" si="0"/>
        <v>139.5</v>
      </c>
      <c r="G19" s="68">
        <f t="shared" si="1"/>
        <v>139.5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125.6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88.4</v>
      </c>
      <c r="E26" s="82"/>
      <c r="F26" s="67">
        <f t="shared" si="0"/>
        <v>88.4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88.4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151.19999999999999</v>
      </c>
      <c r="E27" s="82"/>
      <c r="F27" s="67">
        <f t="shared" si="0"/>
        <v>151.19999999999999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151.19999999999999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121.9</v>
      </c>
      <c r="E28" s="82"/>
      <c r="F28" s="67">
        <f t="shared" si="0"/>
        <v>121.9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121.9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190.5</v>
      </c>
      <c r="E31" s="82"/>
      <c r="F31" s="67">
        <f t="shared" si="0"/>
        <v>190.5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184.7</v>
      </c>
      <c r="E32" s="82"/>
      <c r="F32" s="67">
        <f t="shared" si="0"/>
        <v>184.7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126.8</v>
      </c>
      <c r="E33" s="82"/>
      <c r="F33" s="67">
        <f t="shared" si="0"/>
        <v>126.8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>
        <v>147.69999999999999</v>
      </c>
      <c r="E34" s="82"/>
      <c r="F34" s="67">
        <f t="shared" si="0"/>
        <v>147.69999999999999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147.69999999999999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180.4</v>
      </c>
      <c r="E36" s="82"/>
      <c r="F36" s="67">
        <f t="shared" si="0"/>
        <v>180.4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180.4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179.1</v>
      </c>
      <c r="E37" s="82"/>
      <c r="F37" s="67">
        <f t="shared" si="0"/>
        <v>179.1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179.1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179.6</v>
      </c>
      <c r="E38" s="82"/>
      <c r="F38" s="67">
        <f t="shared" si="0"/>
        <v>179.6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179.6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166.4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191.9</v>
      </c>
      <c r="E40" s="82"/>
      <c r="F40" s="67">
        <f t="shared" si="0"/>
        <v>191.9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191.9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152.4</v>
      </c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145.69999999999999</v>
      </c>
      <c r="E42" s="82"/>
      <c r="F42" s="67">
        <f t="shared" si="0"/>
        <v>145.69999999999999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145.69999999999999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>
        <v>126.2</v>
      </c>
      <c r="E47" s="82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444.20000000000005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361.5</v>
      </c>
      <c r="L76" s="68">
        <f>SUM(L16:L75)</f>
        <v>5</v>
      </c>
      <c r="M76" s="68">
        <f>LARGE(M16:M75,1)+LARGE(M16:M75,2)+LARGE(M16:M75,3)</f>
        <v>522.9</v>
      </c>
      <c r="N76" s="68">
        <f>SUM(N16:N75)</f>
        <v>5</v>
      </c>
      <c r="O76" s="68">
        <f>LARGE(O16:O75,1)+LARGE(O16:O75,2)+LARGE(O16:O75,3)</f>
        <v>551.9</v>
      </c>
      <c r="P76" s="68">
        <f>SUM(P16:P75)</f>
        <v>5</v>
      </c>
      <c r="Q76" s="68">
        <f>LARGE(Q16:Q75,1)+LARGE(Q16:Q75,2)+LARGE(Q16:Q75,3)</f>
        <v>145.69999999999999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2024-02-05T20:34:08Z</cp:lastPrinted>
  <dcterms:created xsi:type="dcterms:W3CDTF">2010-11-23T11:44:38Z</dcterms:created>
  <dcterms:modified xsi:type="dcterms:W3CDTF">2024-02-21T20:50:11Z</dcterms:modified>
</cp:coreProperties>
</file>