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3-2024\9. WK\"/>
    </mc:Choice>
  </mc:AlternateContent>
  <xr:revisionPtr revIDLastSave="0" documentId="13_ncr:1_{5FF0FFFC-3234-4EE6-A71C-41776971CBC5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7" l="1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J75" i="17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6" i="18"/>
  <c r="C32" i="18"/>
  <c r="C13" i="18"/>
  <c r="C31" i="18"/>
  <c r="C17" i="18"/>
  <c r="C53" i="18"/>
  <c r="C4" i="18"/>
  <c r="C24" i="18"/>
  <c r="C44" i="18"/>
  <c r="C19" i="18"/>
  <c r="C49" i="18"/>
  <c r="C8" i="18"/>
  <c r="C26" i="18"/>
  <c r="C51" i="18"/>
  <c r="C6" i="18"/>
  <c r="C27" i="18"/>
  <c r="C38" i="18"/>
  <c r="C43" i="18"/>
  <c r="C22" i="18"/>
  <c r="C34" i="18"/>
  <c r="C11" i="18"/>
  <c r="C30" i="18"/>
  <c r="C16" i="18"/>
  <c r="C29" i="18"/>
  <c r="C12" i="18"/>
  <c r="C20" i="18"/>
  <c r="C35" i="18"/>
  <c r="C47" i="18"/>
  <c r="C36" i="18"/>
  <c r="C3" i="18"/>
  <c r="C33" i="18"/>
  <c r="C42" i="18"/>
  <c r="C7" i="18"/>
  <c r="C41" i="18"/>
  <c r="C48" i="18"/>
  <c r="C18" i="18"/>
  <c r="C40" i="18"/>
  <c r="C2" i="18"/>
  <c r="C10" i="18"/>
  <c r="C50" i="18"/>
  <c r="C45" i="18"/>
  <c r="C28" i="18"/>
  <c r="C9" i="18"/>
  <c r="C39" i="18"/>
  <c r="C5" i="18"/>
  <c r="C37" i="18"/>
  <c r="C14" i="18"/>
  <c r="C52" i="18"/>
  <c r="C23" i="18"/>
  <c r="C21" i="18"/>
  <c r="C54" i="18"/>
  <c r="C55" i="18"/>
  <c r="C56" i="18"/>
  <c r="C25" i="18"/>
  <c r="C57" i="18"/>
  <c r="D78" i="1" s="1"/>
  <c r="C58" i="18"/>
  <c r="D79" i="1" s="1"/>
  <c r="C59" i="18"/>
  <c r="D80" i="1" s="1"/>
  <c r="C60" i="18"/>
  <c r="D81" i="1" s="1"/>
  <c r="C61" i="18"/>
  <c r="D82" i="1" s="1"/>
  <c r="C15" i="18"/>
  <c r="B57" i="18"/>
  <c r="C78" i="1" s="1"/>
  <c r="B37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W30" i="2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E75" i="17" l="1"/>
  <c r="M57" i="2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AM30" i="32" s="1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M48" i="24" s="1"/>
  <c r="AK46" i="25"/>
  <c r="C72" i="25"/>
  <c r="AL19" i="28"/>
  <c r="AL43" i="28"/>
  <c r="AM43" i="28" s="1"/>
  <c r="C73" i="28"/>
  <c r="C74" i="31"/>
  <c r="AA74" i="31" s="1"/>
  <c r="F75" i="17"/>
  <c r="AK33" i="25"/>
  <c r="AM33" i="25" s="1"/>
  <c r="AK20" i="27"/>
  <c r="AM20" i="27" s="1"/>
  <c r="C74" i="27"/>
  <c r="AK34" i="32"/>
  <c r="AM34" i="32" s="1"/>
  <c r="G71" i="2"/>
  <c r="I57" i="2"/>
  <c r="R75" i="2"/>
  <c r="P73" i="2"/>
  <c r="N71" i="2"/>
  <c r="M54" i="2"/>
  <c r="AA74" i="2"/>
  <c r="W73" i="2"/>
  <c r="S72" i="2"/>
  <c r="AD63" i="2"/>
  <c r="B23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M24" i="25" s="1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15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AM39" i="25" s="1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39" i="18"/>
  <c r="B14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5" i="18"/>
  <c r="B52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50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45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28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9" i="18"/>
  <c r="B10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18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40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2" i="18"/>
  <c r="B41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48" i="18"/>
  <c r="C54" i="6"/>
  <c r="V54" i="6" s="1"/>
  <c r="C51" i="25"/>
  <c r="N51" i="25" s="1"/>
  <c r="U57" i="25"/>
  <c r="O51" i="30"/>
  <c r="B7" i="18"/>
  <c r="B36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3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33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42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20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5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47" i="18"/>
  <c r="B29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2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16" i="18"/>
  <c r="B22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34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1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30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3" i="18"/>
  <c r="B51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6" i="18"/>
  <c r="C31" i="28"/>
  <c r="O31" i="28" s="1"/>
  <c r="C32" i="28"/>
  <c r="AC32" i="28" s="1"/>
  <c r="C33" i="28"/>
  <c r="C34" i="28"/>
  <c r="V34" i="28" s="1"/>
  <c r="C35" i="28"/>
  <c r="C33" i="32"/>
  <c r="AA33" i="32" s="1"/>
  <c r="B27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38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19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K30" i="24" s="1"/>
  <c r="C26" i="25"/>
  <c r="O26" i="25" s="1"/>
  <c r="C27" i="25"/>
  <c r="X27" i="25" s="1"/>
  <c r="C28" i="25"/>
  <c r="C29" i="25"/>
  <c r="C30" i="25"/>
  <c r="O30" i="25" s="1"/>
  <c r="C26" i="27"/>
  <c r="C27" i="27"/>
  <c r="C28" i="27"/>
  <c r="C26" i="31"/>
  <c r="R26" i="31" s="1"/>
  <c r="C27" i="31"/>
  <c r="P27" i="31" s="1"/>
  <c r="C28" i="31"/>
  <c r="C29" i="31"/>
  <c r="C30" i="31"/>
  <c r="B49" i="18"/>
  <c r="C27" i="26"/>
  <c r="L27" i="26" s="1"/>
  <c r="C27" i="28"/>
  <c r="C28" i="28"/>
  <c r="V28" i="28" s="1"/>
  <c r="C29" i="28"/>
  <c r="C30" i="28"/>
  <c r="X30" i="28" s="1"/>
  <c r="B8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26" i="18"/>
  <c r="B44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24" i="18"/>
  <c r="B31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17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53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46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32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13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L36" i="32"/>
  <c r="V39" i="32"/>
  <c r="T40" i="32"/>
  <c r="N43" i="32"/>
  <c r="L73" i="32"/>
  <c r="H68" i="17"/>
  <c r="K75" i="17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24" i="18"/>
  <c r="S22" i="25"/>
  <c r="X39" i="25"/>
  <c r="K40" i="25"/>
  <c r="N16" i="27"/>
  <c r="Y28" i="27"/>
  <c r="X29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AM45" i="32" s="1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26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8" i="31" s="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O54" i="17"/>
  <c r="AD16" i="30"/>
  <c r="T20" i="30"/>
  <c r="Z25" i="30"/>
  <c r="V29" i="30"/>
  <c r="T25" i="30"/>
  <c r="O17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14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O63" i="17"/>
  <c r="O61" i="17"/>
  <c r="O59" i="17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39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O60" i="17"/>
  <c r="O56" i="17"/>
  <c r="O52" i="17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13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14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H61" i="17"/>
  <c r="H60" i="17"/>
  <c r="H59" i="17"/>
  <c r="H56" i="17"/>
  <c r="H55" i="17"/>
  <c r="H53" i="17"/>
  <c r="H51" i="17"/>
  <c r="AL41" i="26"/>
  <c r="AK41" i="26"/>
  <c r="S30" i="26"/>
  <c r="H9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25" i="18"/>
  <c r="AB16" i="32"/>
  <c r="C69" i="6"/>
  <c r="T69" i="6" s="1"/>
  <c r="E25" i="18"/>
  <c r="N23" i="18"/>
  <c r="AD69" i="2"/>
  <c r="AB16" i="30"/>
  <c r="N42" i="18"/>
  <c r="G58" i="18"/>
  <c r="H79" i="1" s="1"/>
  <c r="G23" i="18"/>
  <c r="G28" i="18"/>
  <c r="G41" i="18"/>
  <c r="G20" i="18"/>
  <c r="G43" i="18"/>
  <c r="O68" i="2"/>
  <c r="U69" i="2"/>
  <c r="AB17" i="29"/>
  <c r="AA25" i="32"/>
  <c r="G25" i="18"/>
  <c r="F23" i="18"/>
  <c r="H2" i="18"/>
  <c r="H3" i="18"/>
  <c r="H30" i="18"/>
  <c r="H51" i="18"/>
  <c r="H53" i="18"/>
  <c r="O5" i="18"/>
  <c r="N29" i="18"/>
  <c r="G19" i="18"/>
  <c r="G55" i="18"/>
  <c r="H76" i="1" s="1"/>
  <c r="G37" i="18"/>
  <c r="G2" i="18"/>
  <c r="G3" i="18"/>
  <c r="G30" i="18"/>
  <c r="G51" i="18"/>
  <c r="G53" i="18"/>
  <c r="N27" i="18"/>
  <c r="J68" i="2"/>
  <c r="B56" i="18"/>
  <c r="AA26" i="28"/>
  <c r="N57" i="18"/>
  <c r="N78" i="1" s="1"/>
  <c r="AB17" i="30"/>
  <c r="AA20" i="30"/>
  <c r="AB31" i="30"/>
  <c r="AB43" i="30"/>
  <c r="G54" i="18"/>
  <c r="G9" i="18"/>
  <c r="H41" i="18"/>
  <c r="H20" i="18"/>
  <c r="H43" i="18"/>
  <c r="H19" i="18"/>
  <c r="G46" i="18"/>
  <c r="N50" i="18"/>
  <c r="N24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46" i="18"/>
  <c r="L49" i="18"/>
  <c r="L22" i="18"/>
  <c r="L35" i="18"/>
  <c r="L48" i="18"/>
  <c r="L28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28" i="18"/>
  <c r="M59" i="18"/>
  <c r="M80" i="1" s="1"/>
  <c r="M61" i="18"/>
  <c r="M82" i="1" s="1"/>
  <c r="M27" i="18"/>
  <c r="AA70" i="2"/>
  <c r="G70" i="2"/>
  <c r="R70" i="2"/>
  <c r="M70" i="2"/>
  <c r="L69" i="2"/>
  <c r="P66" i="2"/>
  <c r="Z70" i="2"/>
  <c r="U70" i="2"/>
  <c r="AB66" i="2"/>
  <c r="W66" i="2"/>
  <c r="B25" i="18"/>
  <c r="D76" i="1"/>
  <c r="D72" i="1"/>
  <c r="D68" i="1"/>
  <c r="D64" i="1"/>
  <c r="D60" i="1"/>
  <c r="AA53" i="6"/>
  <c r="AA52" i="6"/>
  <c r="C66" i="23"/>
  <c r="F57" i="18"/>
  <c r="G78" i="1" s="1"/>
  <c r="F56" i="18"/>
  <c r="F31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23" i="18"/>
  <c r="M50" i="18"/>
  <c r="M29" i="18"/>
  <c r="M24" i="18"/>
  <c r="AB16" i="26"/>
  <c r="AB31" i="26"/>
  <c r="AB43" i="26"/>
  <c r="AB20" i="29"/>
  <c r="G15" i="18"/>
  <c r="G56" i="18"/>
  <c r="H77" i="1" s="1"/>
  <c r="G52" i="18"/>
  <c r="H39" i="18"/>
  <c r="H50" i="18"/>
  <c r="H18" i="18"/>
  <c r="H42" i="18"/>
  <c r="H47" i="18"/>
  <c r="H29" i="18"/>
  <c r="H34" i="18"/>
  <c r="H27" i="18"/>
  <c r="H8" i="18"/>
  <c r="H24" i="18"/>
  <c r="O14" i="18"/>
  <c r="O40" i="18"/>
  <c r="O36" i="18"/>
  <c r="O11" i="18"/>
  <c r="O26" i="18"/>
  <c r="AB19" i="26"/>
  <c r="AB75" i="32"/>
  <c r="G60" i="18"/>
  <c r="H81" i="1" s="1"/>
  <c r="G21" i="18"/>
  <c r="G14" i="18"/>
  <c r="G50" i="18"/>
  <c r="G18" i="18"/>
  <c r="G42" i="18"/>
  <c r="G47" i="18"/>
  <c r="G29" i="18"/>
  <c r="G34" i="18"/>
  <c r="G27" i="18"/>
  <c r="G8" i="18"/>
  <c r="E31" i="18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P11" i="18"/>
  <c r="B55" i="18"/>
  <c r="AA34" i="24"/>
  <c r="AA44" i="24"/>
  <c r="P25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32" i="18"/>
  <c r="P31" i="18"/>
  <c r="P15" i="18"/>
  <c r="P46" i="18"/>
  <c r="P53" i="18"/>
  <c r="P24" i="18"/>
  <c r="P19" i="18"/>
  <c r="P8" i="18"/>
  <c r="P51" i="18"/>
  <c r="P27" i="18"/>
  <c r="P43" i="18"/>
  <c r="P34" i="18"/>
  <c r="P30" i="18"/>
  <c r="P29" i="18"/>
  <c r="P20" i="18"/>
  <c r="P47" i="18"/>
  <c r="P3" i="18"/>
  <c r="P42" i="18"/>
  <c r="P41" i="18"/>
  <c r="P18" i="18"/>
  <c r="P2" i="18"/>
  <c r="P50" i="18"/>
  <c r="P14" i="18"/>
  <c r="P52" i="18"/>
  <c r="P4" i="18"/>
  <c r="P49" i="18"/>
  <c r="P6" i="18"/>
  <c r="P22" i="18"/>
  <c r="P16" i="18"/>
  <c r="P35" i="18"/>
  <c r="P33" i="18"/>
  <c r="P48" i="18"/>
  <c r="P10" i="18"/>
  <c r="P45" i="18"/>
  <c r="P28" i="18"/>
  <c r="P23" i="18"/>
  <c r="P21" i="18"/>
  <c r="P39" i="18"/>
  <c r="P54" i="18"/>
  <c r="P13" i="18"/>
  <c r="P44" i="18"/>
  <c r="P38" i="18"/>
  <c r="P12" i="18"/>
  <c r="P7" i="18"/>
  <c r="P37" i="18"/>
  <c r="P56" i="18"/>
  <c r="P9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13" i="18"/>
  <c r="F32" i="18"/>
  <c r="F53" i="18"/>
  <c r="F4" i="18"/>
  <c r="F24" i="18"/>
  <c r="F44" i="18"/>
  <c r="F19" i="18"/>
  <c r="F49" i="18"/>
  <c r="F8" i="18"/>
  <c r="F26" i="18"/>
  <c r="F51" i="18"/>
  <c r="F6" i="18"/>
  <c r="F27" i="18"/>
  <c r="F38" i="18"/>
  <c r="F43" i="18"/>
  <c r="F22" i="18"/>
  <c r="F34" i="18"/>
  <c r="F11" i="18"/>
  <c r="F30" i="18"/>
  <c r="F16" i="18"/>
  <c r="F29" i="18"/>
  <c r="F12" i="18"/>
  <c r="F20" i="18"/>
  <c r="F35" i="18"/>
  <c r="F47" i="18"/>
  <c r="F36" i="18"/>
  <c r="F3" i="18"/>
  <c r="F33" i="18"/>
  <c r="F42" i="18"/>
  <c r="F7" i="18"/>
  <c r="F41" i="18"/>
  <c r="F48" i="18"/>
  <c r="F18" i="18"/>
  <c r="F40" i="18"/>
  <c r="F2" i="18"/>
  <c r="F10" i="18"/>
  <c r="F50" i="18"/>
  <c r="F45" i="18"/>
  <c r="F17" i="18"/>
  <c r="F39" i="18"/>
  <c r="AB44" i="24"/>
  <c r="F9" i="18"/>
  <c r="F25" i="18"/>
  <c r="F58" i="18"/>
  <c r="G79" i="1" s="1"/>
  <c r="F60" i="18"/>
  <c r="G81" i="1" s="1"/>
  <c r="AA30" i="24"/>
  <c r="AB23" i="24"/>
  <c r="F46" i="18"/>
  <c r="F28" i="18"/>
  <c r="AA19" i="24"/>
  <c r="F55" i="18"/>
  <c r="F21" i="18"/>
  <c r="F52" i="18"/>
  <c r="F37" i="18"/>
  <c r="P40" i="18"/>
  <c r="P17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46" i="18"/>
  <c r="Q13" i="18"/>
  <c r="Q32" i="18"/>
  <c r="Q17" i="18"/>
  <c r="Q4" i="18"/>
  <c r="Q44" i="18"/>
  <c r="Q49" i="18"/>
  <c r="Q26" i="18"/>
  <c r="Q6" i="18"/>
  <c r="Q38" i="18"/>
  <c r="Q22" i="18"/>
  <c r="Q11" i="18"/>
  <c r="Q16" i="18"/>
  <c r="Q12" i="18"/>
  <c r="Q35" i="18"/>
  <c r="Q36" i="18"/>
  <c r="Q33" i="18"/>
  <c r="Q7" i="18"/>
  <c r="Q48" i="18"/>
  <c r="Q40" i="18"/>
  <c r="Q10" i="18"/>
  <c r="Q45" i="18"/>
  <c r="Q9" i="18"/>
  <c r="Q5" i="18"/>
  <c r="Q14" i="18"/>
  <c r="Q23" i="18"/>
  <c r="Q54" i="18"/>
  <c r="Q56" i="18"/>
  <c r="Q59" i="18"/>
  <c r="Q80" i="1" s="1"/>
  <c r="Q31" i="18"/>
  <c r="Q24" i="18"/>
  <c r="Q8" i="18"/>
  <c r="Q27" i="18"/>
  <c r="Q34" i="18"/>
  <c r="Q29" i="18"/>
  <c r="Q47" i="18"/>
  <c r="Q42" i="18"/>
  <c r="Q18" i="18"/>
  <c r="Q37" i="18"/>
  <c r="Q61" i="18"/>
  <c r="Q82" i="1" s="1"/>
  <c r="Q50" i="18"/>
  <c r="Q52" i="18"/>
  <c r="Q57" i="18"/>
  <c r="Q78" i="1" s="1"/>
  <c r="Q15" i="18"/>
  <c r="Q53" i="18"/>
  <c r="Q51" i="18"/>
  <c r="Q30" i="18"/>
  <c r="Q3" i="18"/>
  <c r="Q2" i="18"/>
  <c r="Q28" i="18"/>
  <c r="AB71" i="32"/>
  <c r="AA51" i="32"/>
  <c r="AB48" i="32"/>
  <c r="AA40" i="32"/>
  <c r="AB34" i="32"/>
  <c r="AA19" i="32"/>
  <c r="AA16" i="32"/>
  <c r="Q39" i="18"/>
  <c r="AB29" i="32"/>
  <c r="AB24" i="32"/>
  <c r="AB21" i="32"/>
  <c r="Q19" i="18"/>
  <c r="Q43" i="18"/>
  <c r="Q20" i="18"/>
  <c r="Q41" i="18"/>
  <c r="Q21" i="18"/>
  <c r="AB17" i="32"/>
  <c r="AB28" i="32"/>
  <c r="AB32" i="32"/>
  <c r="AB33" i="32"/>
  <c r="F15" i="18"/>
  <c r="F59" i="18"/>
  <c r="G80" i="1" s="1"/>
  <c r="F5" i="18"/>
  <c r="P5" i="18"/>
  <c r="P36" i="18"/>
  <c r="AB16" i="23"/>
  <c r="AB17" i="24"/>
  <c r="AB21" i="24"/>
  <c r="AA23" i="24"/>
  <c r="AA52" i="24"/>
  <c r="AB38" i="25"/>
  <c r="G31" i="18"/>
  <c r="G13" i="18"/>
  <c r="H46" i="18"/>
  <c r="H32" i="18"/>
  <c r="H13" i="18"/>
  <c r="H31" i="18"/>
  <c r="H17" i="18"/>
  <c r="AA18" i="26"/>
  <c r="AA27" i="26"/>
  <c r="AB27" i="26"/>
  <c r="AB35" i="26"/>
  <c r="AB46" i="27"/>
  <c r="L32" i="18"/>
  <c r="L31" i="18"/>
  <c r="L15" i="18"/>
  <c r="L13" i="18"/>
  <c r="L53" i="18"/>
  <c r="L24" i="18"/>
  <c r="L19" i="18"/>
  <c r="L8" i="18"/>
  <c r="L51" i="18"/>
  <c r="L27" i="18"/>
  <c r="L43" i="18"/>
  <c r="L34" i="18"/>
  <c r="L30" i="18"/>
  <c r="L29" i="18"/>
  <c r="L20" i="18"/>
  <c r="L47" i="18"/>
  <c r="L3" i="18"/>
  <c r="L42" i="18"/>
  <c r="L41" i="18"/>
  <c r="L18" i="18"/>
  <c r="L2" i="18"/>
  <c r="L50" i="18"/>
  <c r="L5" i="18"/>
  <c r="L37" i="18"/>
  <c r="L56" i="18"/>
  <c r="L17" i="18"/>
  <c r="L44" i="18"/>
  <c r="L26" i="18"/>
  <c r="L38" i="18"/>
  <c r="L11" i="18"/>
  <c r="L12" i="18"/>
  <c r="L36" i="18"/>
  <c r="L7" i="18"/>
  <c r="L40" i="18"/>
  <c r="L14" i="18"/>
  <c r="L52" i="18"/>
  <c r="AA49" i="28"/>
  <c r="M46" i="18"/>
  <c r="M13" i="18"/>
  <c r="M31" i="18"/>
  <c r="M17" i="18"/>
  <c r="M4" i="18"/>
  <c r="M44" i="18"/>
  <c r="M49" i="18"/>
  <c r="M26" i="18"/>
  <c r="M6" i="18"/>
  <c r="M38" i="18"/>
  <c r="M22" i="18"/>
  <c r="M11" i="18"/>
  <c r="M16" i="18"/>
  <c r="M12" i="18"/>
  <c r="M35" i="18"/>
  <c r="M36" i="18"/>
  <c r="M33" i="18"/>
  <c r="M7" i="18"/>
  <c r="M48" i="18"/>
  <c r="M40" i="18"/>
  <c r="M10" i="18"/>
  <c r="M45" i="18"/>
  <c r="M9" i="18"/>
  <c r="M5" i="18"/>
  <c r="M14" i="18"/>
  <c r="M23" i="18"/>
  <c r="M54" i="18"/>
  <c r="M56" i="18"/>
  <c r="M32" i="18"/>
  <c r="M53" i="18"/>
  <c r="M19" i="18"/>
  <c r="M51" i="18"/>
  <c r="M43" i="18"/>
  <c r="M30" i="18"/>
  <c r="M20" i="18"/>
  <c r="M3" i="18"/>
  <c r="M41" i="18"/>
  <c r="M2" i="18"/>
  <c r="M39" i="18"/>
  <c r="M55" i="18"/>
  <c r="M57" i="18"/>
  <c r="M78" i="1" s="1"/>
  <c r="M15" i="18"/>
  <c r="M37" i="18"/>
  <c r="AA18" i="28"/>
  <c r="AA22" i="28"/>
  <c r="AB27" i="28"/>
  <c r="AA18" i="29"/>
  <c r="N46" i="18"/>
  <c r="N13" i="18"/>
  <c r="N31" i="18"/>
  <c r="N17" i="18"/>
  <c r="N4" i="18"/>
  <c r="N44" i="18"/>
  <c r="N49" i="18"/>
  <c r="N26" i="18"/>
  <c r="N6" i="18"/>
  <c r="N38" i="18"/>
  <c r="N22" i="18"/>
  <c r="N11" i="18"/>
  <c r="N16" i="18"/>
  <c r="N12" i="18"/>
  <c r="N35" i="18"/>
  <c r="N36" i="18"/>
  <c r="N33" i="18"/>
  <c r="N7" i="18"/>
  <c r="N48" i="18"/>
  <c r="N40" i="18"/>
  <c r="N10" i="18"/>
  <c r="N28" i="18"/>
  <c r="N9" i="18"/>
  <c r="N21" i="18"/>
  <c r="N54" i="18"/>
  <c r="N75" i="1" s="1"/>
  <c r="N32" i="18"/>
  <c r="N53" i="18"/>
  <c r="N19" i="18"/>
  <c r="N51" i="18"/>
  <c r="N43" i="18"/>
  <c r="N30" i="18"/>
  <c r="N20" i="18"/>
  <c r="N3" i="18"/>
  <c r="N41" i="18"/>
  <c r="N2" i="18"/>
  <c r="N39" i="18"/>
  <c r="N5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15" i="18"/>
  <c r="E56" i="18"/>
  <c r="F77" i="1" s="1"/>
  <c r="E55" i="18"/>
  <c r="E54" i="18"/>
  <c r="E21" i="18"/>
  <c r="E23" i="18"/>
  <c r="E52" i="18"/>
  <c r="E14" i="18"/>
  <c r="H5" i="18"/>
  <c r="G39" i="18"/>
  <c r="H45" i="18"/>
  <c r="H10" i="18"/>
  <c r="H40" i="18"/>
  <c r="H48" i="18"/>
  <c r="H7" i="18"/>
  <c r="H33" i="18"/>
  <c r="H36" i="18"/>
  <c r="H35" i="18"/>
  <c r="H12" i="18"/>
  <c r="H16" i="18"/>
  <c r="H11" i="18"/>
  <c r="H22" i="18"/>
  <c r="H38" i="18"/>
  <c r="H6" i="18"/>
  <c r="H26" i="18"/>
  <c r="H49" i="18"/>
  <c r="H44" i="18"/>
  <c r="H4" i="18"/>
  <c r="G17" i="18"/>
  <c r="N15" i="18"/>
  <c r="L55" i="18"/>
  <c r="M21" i="18"/>
  <c r="N52" i="18"/>
  <c r="L9" i="18"/>
  <c r="N45" i="18"/>
  <c r="L10" i="18"/>
  <c r="N18" i="18"/>
  <c r="L33" i="18"/>
  <c r="N47" i="18"/>
  <c r="L16" i="18"/>
  <c r="N34" i="18"/>
  <c r="L6" i="18"/>
  <c r="N8" i="18"/>
  <c r="L4" i="18"/>
  <c r="O70" i="2"/>
  <c r="O66" i="2"/>
  <c r="AB70" i="2"/>
  <c r="W70" i="2"/>
  <c r="S70" i="2"/>
  <c r="AD66" i="2"/>
  <c r="Z66" i="2"/>
  <c r="V66" i="2"/>
  <c r="B21" i="18"/>
  <c r="C70" i="6"/>
  <c r="C66" i="6"/>
  <c r="E32" i="18"/>
  <c r="E53" i="18"/>
  <c r="E4" i="18"/>
  <c r="E24" i="18"/>
  <c r="E44" i="18"/>
  <c r="E19" i="18"/>
  <c r="E49" i="18"/>
  <c r="E8" i="18"/>
  <c r="E26" i="18"/>
  <c r="E51" i="18"/>
  <c r="E6" i="18"/>
  <c r="E27" i="18"/>
  <c r="E38" i="18"/>
  <c r="E43" i="18"/>
  <c r="E22" i="18"/>
  <c r="E34" i="18"/>
  <c r="E11" i="18"/>
  <c r="E30" i="18"/>
  <c r="E16" i="18"/>
  <c r="E29" i="18"/>
  <c r="E12" i="18"/>
  <c r="E20" i="18"/>
  <c r="E35" i="18"/>
  <c r="E47" i="18"/>
  <c r="E36" i="18"/>
  <c r="E3" i="18"/>
  <c r="E33" i="18"/>
  <c r="E42" i="18"/>
  <c r="E7" i="18"/>
  <c r="E41" i="18"/>
  <c r="E48" i="18"/>
  <c r="E18" i="18"/>
  <c r="E40" i="18"/>
  <c r="E2" i="18"/>
  <c r="E10" i="18"/>
  <c r="E50" i="18"/>
  <c r="E45" i="18"/>
  <c r="E28" i="18"/>
  <c r="E9" i="18"/>
  <c r="E39" i="18"/>
  <c r="E5" i="18"/>
  <c r="E37" i="18"/>
  <c r="E46" i="18"/>
  <c r="E17" i="18"/>
  <c r="AA20" i="24"/>
  <c r="C66" i="24"/>
  <c r="J66" i="24" s="1"/>
  <c r="C70" i="24"/>
  <c r="V70" i="24" s="1"/>
  <c r="AB19" i="25"/>
  <c r="AB23" i="25"/>
  <c r="AB17" i="26"/>
  <c r="AA43" i="26"/>
  <c r="H25" i="18"/>
  <c r="L25" i="18"/>
  <c r="AB19" i="28"/>
  <c r="AB23" i="28"/>
  <c r="M25" i="18"/>
  <c r="AB16" i="29"/>
  <c r="AA19" i="29"/>
  <c r="AA26" i="29"/>
  <c r="AA34" i="29"/>
  <c r="AB25" i="30"/>
  <c r="O32" i="18"/>
  <c r="O31" i="18"/>
  <c r="O46" i="18"/>
  <c r="O53" i="18"/>
  <c r="O24" i="18"/>
  <c r="O19" i="18"/>
  <c r="O8" i="18"/>
  <c r="O51" i="18"/>
  <c r="O27" i="18"/>
  <c r="O43" i="18"/>
  <c r="O34" i="18"/>
  <c r="O30" i="18"/>
  <c r="O29" i="18"/>
  <c r="O20" i="18"/>
  <c r="O47" i="18"/>
  <c r="O3" i="18"/>
  <c r="O42" i="18"/>
  <c r="O41" i="18"/>
  <c r="O18" i="18"/>
  <c r="O2" i="18"/>
  <c r="O50" i="18"/>
  <c r="O28" i="18"/>
  <c r="O39" i="18"/>
  <c r="O37" i="18"/>
  <c r="O52" i="18"/>
  <c r="O21" i="18"/>
  <c r="O55" i="18"/>
  <c r="O4" i="18"/>
  <c r="O49" i="18"/>
  <c r="O6" i="18"/>
  <c r="O22" i="18"/>
  <c r="O16" i="18"/>
  <c r="O35" i="18"/>
  <c r="O33" i="18"/>
  <c r="O48" i="18"/>
  <c r="O10" i="18"/>
  <c r="O45" i="18"/>
  <c r="O23" i="18"/>
  <c r="O9" i="18"/>
  <c r="O54" i="18"/>
  <c r="AA19" i="30"/>
  <c r="AB20" i="30"/>
  <c r="AB21" i="30"/>
  <c r="AB35" i="30"/>
  <c r="AB55" i="30"/>
  <c r="AA17" i="32"/>
  <c r="AB22" i="32"/>
  <c r="Q25" i="18"/>
  <c r="E15" i="18"/>
  <c r="G61" i="18"/>
  <c r="H82" i="1" s="1"/>
  <c r="G59" i="18"/>
  <c r="H80" i="1" s="1"/>
  <c r="G57" i="18"/>
  <c r="H78" i="1" s="1"/>
  <c r="H56" i="18"/>
  <c r="H55" i="18"/>
  <c r="H54" i="18"/>
  <c r="H21" i="18"/>
  <c r="H23" i="18"/>
  <c r="H52" i="18"/>
  <c r="H14" i="18"/>
  <c r="H37" i="18"/>
  <c r="G5" i="18"/>
  <c r="H28" i="18"/>
  <c r="G45" i="18"/>
  <c r="G10" i="18"/>
  <c r="G40" i="18"/>
  <c r="G48" i="18"/>
  <c r="G7" i="18"/>
  <c r="G33" i="18"/>
  <c r="G36" i="18"/>
  <c r="G35" i="18"/>
  <c r="G12" i="18"/>
  <c r="G16" i="18"/>
  <c r="G11" i="18"/>
  <c r="G22" i="18"/>
  <c r="G38" i="18"/>
  <c r="G6" i="18"/>
  <c r="G26" i="18"/>
  <c r="G49" i="18"/>
  <c r="G44" i="18"/>
  <c r="G4" i="18"/>
  <c r="G32" i="18"/>
  <c r="O15" i="18"/>
  <c r="O56" i="18"/>
  <c r="L21" i="18"/>
  <c r="M52" i="18"/>
  <c r="N37" i="18"/>
  <c r="L45" i="18"/>
  <c r="M18" i="18"/>
  <c r="O7" i="18"/>
  <c r="M47" i="18"/>
  <c r="O12" i="18"/>
  <c r="M34" i="18"/>
  <c r="O38" i="18"/>
  <c r="M8" i="18"/>
  <c r="O44" i="18"/>
  <c r="O1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5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T30" i="30"/>
  <c r="X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U30" i="30"/>
  <c r="Y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R30" i="30"/>
  <c r="V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U30" i="28"/>
  <c r="Q30" i="28"/>
  <c r="T30" i="28"/>
  <c r="P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9" i="1" l="1"/>
  <c r="C63" i="1"/>
  <c r="C73" i="1"/>
  <c r="S52" i="18"/>
  <c r="R52" i="18" s="1"/>
  <c r="H74" i="1"/>
  <c r="J52" i="18"/>
  <c r="C71" i="1"/>
  <c r="C70" i="1"/>
  <c r="K30" i="28"/>
  <c r="N30" i="28"/>
  <c r="S30" i="28"/>
  <c r="Y30" i="28"/>
  <c r="L30" i="28"/>
  <c r="N30" i="30"/>
  <c r="P30" i="30"/>
  <c r="K30" i="30"/>
  <c r="G30" i="30"/>
  <c r="G30" i="28"/>
  <c r="J30" i="28"/>
  <c r="M30" i="28"/>
  <c r="AB30" i="28"/>
  <c r="AC30" i="28"/>
  <c r="Z30" i="30"/>
  <c r="J30" i="30"/>
  <c r="AC30" i="30"/>
  <c r="M30" i="30"/>
  <c r="AB30" i="30"/>
  <c r="L30" i="30"/>
  <c r="O30" i="30"/>
  <c r="Z30" i="28"/>
  <c r="T30" i="32"/>
  <c r="R30" i="28"/>
  <c r="H30" i="28"/>
  <c r="Q30" i="30"/>
  <c r="AA30" i="29"/>
  <c r="P61" i="17"/>
  <c r="C59" i="1"/>
  <c r="N71" i="1"/>
  <c r="L72" i="1"/>
  <c r="P72" i="1"/>
  <c r="N72" i="1"/>
  <c r="C66" i="1"/>
  <c r="G72" i="1"/>
  <c r="Q73" i="1"/>
  <c r="H71" i="1"/>
  <c r="H73" i="1"/>
  <c r="C72" i="1"/>
  <c r="G70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48" i="18"/>
  <c r="N28" i="28"/>
  <c r="P26" i="28"/>
  <c r="N34" i="28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J76" i="29" s="1"/>
  <c r="E3" i="29" s="1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V76" i="29" s="1"/>
  <c r="E9" i="29" s="1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O76" i="24" s="1"/>
  <c r="D6" i="24" s="1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L73" i="1"/>
  <c r="W70" i="23"/>
  <c r="G70" i="23"/>
  <c r="AC70" i="23"/>
  <c r="M70" i="23"/>
  <c r="AM28" i="23"/>
  <c r="P70" i="23"/>
  <c r="AM24" i="23"/>
  <c r="P56" i="17"/>
  <c r="Y70" i="24"/>
  <c r="J70" i="24"/>
  <c r="J76" i="24" s="1"/>
  <c r="E3" i="24" s="1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37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J21" i="18"/>
  <c r="O69" i="1"/>
  <c r="T5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28" i="18"/>
  <c r="H67" i="1"/>
  <c r="T19" i="18"/>
  <c r="T50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3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7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T76" i="29" s="1"/>
  <c r="E8" i="29" s="1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5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7" i="18"/>
  <c r="T12" i="18"/>
  <c r="T36" i="18"/>
  <c r="T26" i="18"/>
  <c r="T34" i="18"/>
  <c r="T48" i="18"/>
  <c r="T39" i="18"/>
  <c r="T30" i="18"/>
  <c r="T44" i="18"/>
  <c r="T17" i="18"/>
  <c r="T13" i="18"/>
  <c r="T22" i="18"/>
  <c r="T6" i="18"/>
  <c r="T33" i="18"/>
  <c r="T11" i="18"/>
  <c r="T38" i="18"/>
  <c r="T42" i="18"/>
  <c r="T31" i="18"/>
  <c r="AB76" i="24"/>
  <c r="E12" i="24" s="1"/>
  <c r="I75" i="1"/>
  <c r="O74" i="1"/>
  <c r="T3" i="18"/>
  <c r="T51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Y66" i="30"/>
  <c r="Y76" i="30" s="1"/>
  <c r="D11" i="30" s="1"/>
  <c r="G70" i="31"/>
  <c r="T54" i="18"/>
  <c r="AB67" i="32"/>
  <c r="AB76" i="32" s="1"/>
  <c r="E12" i="32" s="1"/>
  <c r="S67" i="32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2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Y68" i="27"/>
  <c r="AB68" i="27"/>
  <c r="AC69" i="28"/>
  <c r="T40" i="18"/>
  <c r="L82" i="1"/>
  <c r="S82" i="1" s="1"/>
  <c r="T61" i="18"/>
  <c r="L71" i="1"/>
  <c r="T52" i="18"/>
  <c r="L69" i="1"/>
  <c r="T37" i="18"/>
  <c r="L59" i="1"/>
  <c r="T18" i="18"/>
  <c r="T47" i="18"/>
  <c r="T8" i="18"/>
  <c r="P76" i="1"/>
  <c r="T56" i="18"/>
  <c r="P64" i="1"/>
  <c r="T45" i="18"/>
  <c r="T35" i="18"/>
  <c r="T49" i="18"/>
  <c r="T29" i="18"/>
  <c r="T24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9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20" i="18"/>
  <c r="N73" i="1"/>
  <c r="T21" i="18"/>
  <c r="T41" i="18"/>
  <c r="T43" i="18"/>
  <c r="T32" i="18"/>
  <c r="M70" i="1"/>
  <c r="T14" i="18"/>
  <c r="M62" i="1"/>
  <c r="T10" i="18"/>
  <c r="T16" i="18"/>
  <c r="T4" i="18"/>
  <c r="T4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AM48" i="25"/>
  <c r="AM26" i="25"/>
  <c r="AM28" i="25"/>
  <c r="AM30" i="25"/>
  <c r="AM44" i="25"/>
  <c r="AM29" i="25"/>
  <c r="AM30" i="24"/>
  <c r="AM51" i="24"/>
  <c r="AM47" i="24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O76" i="31" l="1"/>
  <c r="D6" i="31" s="1"/>
  <c r="AC76" i="32"/>
  <c r="D13" i="32" s="1"/>
  <c r="S76" i="32"/>
  <c r="D8" i="32" s="1"/>
  <c r="Y76" i="29"/>
  <c r="D11" i="29" s="1"/>
  <c r="I76" i="29"/>
  <c r="D3" i="29" s="1"/>
  <c r="R76" i="29"/>
  <c r="E7" i="29" s="1"/>
  <c r="AD76" i="29"/>
  <c r="E13" i="29" s="1"/>
  <c r="Z76" i="29"/>
  <c r="E11" i="29" s="1"/>
  <c r="O76" i="28"/>
  <c r="D6" i="28" s="1"/>
  <c r="I76" i="24"/>
  <c r="D3" i="24" s="1"/>
  <c r="S76" i="27"/>
  <c r="D8" i="27" s="1"/>
  <c r="AC76" i="27"/>
  <c r="D13" i="27" s="1"/>
  <c r="Y76" i="27"/>
  <c r="D11" i="27" s="1"/>
  <c r="S76" i="25"/>
  <c r="D8" i="25" s="1"/>
  <c r="G76" i="24"/>
  <c r="D2" i="24" s="1"/>
  <c r="F9" i="19"/>
  <c r="M76" i="28"/>
  <c r="D5" i="28" s="1"/>
  <c r="K76" i="24"/>
  <c r="D4" i="24" s="1"/>
  <c r="E4" i="17" s="1"/>
  <c r="V52" i="18"/>
  <c r="U76" i="24"/>
  <c r="D9" i="24" s="1"/>
  <c r="E9" i="17" s="1"/>
  <c r="S76" i="24"/>
  <c r="D8" i="24" s="1"/>
  <c r="E8" i="17" s="1"/>
  <c r="M76" i="23"/>
  <c r="D5" i="23" s="1"/>
  <c r="S76" i="23"/>
  <c r="D8" i="23" s="1"/>
  <c r="J76" i="23"/>
  <c r="E3" i="23" s="1"/>
  <c r="G76" i="23"/>
  <c r="D2" i="23" s="1"/>
  <c r="E2" i="19" s="1"/>
  <c r="I76" i="23"/>
  <c r="D3" i="23" s="1"/>
  <c r="M76" i="27"/>
  <c r="D5" i="27" s="1"/>
  <c r="I5" i="17" s="1"/>
  <c r="Y76" i="32"/>
  <c r="D11" i="32" s="1"/>
  <c r="P10" i="19" s="1"/>
  <c r="H76" i="27"/>
  <c r="E2" i="27" s="1"/>
  <c r="Q76" i="24"/>
  <c r="D7" i="24" s="1"/>
  <c r="E7" i="17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J2" i="17" s="1"/>
  <c r="AB76" i="27"/>
  <c r="E12" i="27" s="1"/>
  <c r="AA76" i="32"/>
  <c r="D12" i="32" s="1"/>
  <c r="N12" i="17" s="1"/>
  <c r="Q76" i="25"/>
  <c r="D7" i="25" s="1"/>
  <c r="F7" i="17" s="1"/>
  <c r="AC76" i="30"/>
  <c r="D13" i="30" s="1"/>
  <c r="L13" i="17" s="1"/>
  <c r="U76" i="32"/>
  <c r="D9" i="32" s="1"/>
  <c r="X76" i="25"/>
  <c r="E10" i="25" s="1"/>
  <c r="AC76" i="26"/>
  <c r="D13" i="26" s="1"/>
  <c r="G13" i="17" s="1"/>
  <c r="O76" i="29"/>
  <c r="D6" i="29" s="1"/>
  <c r="K6" i="17" s="1"/>
  <c r="I76" i="32"/>
  <c r="D3" i="32" s="1"/>
  <c r="AD76" i="24"/>
  <c r="E13" i="24" s="1"/>
  <c r="E9" i="19"/>
  <c r="V76" i="24"/>
  <c r="E9" i="24" s="1"/>
  <c r="Y76" i="23"/>
  <c r="D11" i="23" s="1"/>
  <c r="S76" i="31"/>
  <c r="D8" i="31" s="1"/>
  <c r="N76" i="31"/>
  <c r="E5" i="31" s="1"/>
  <c r="O76" i="32"/>
  <c r="D6" i="32" s="1"/>
  <c r="P8" i="19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S76" i="30"/>
  <c r="D8" i="30" s="1"/>
  <c r="L8" i="17" s="1"/>
  <c r="AC76" i="24"/>
  <c r="D13" i="24" s="1"/>
  <c r="E13" i="17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L10" i="17" s="1"/>
  <c r="J76" i="30"/>
  <c r="E3" i="30" s="1"/>
  <c r="Q76" i="31"/>
  <c r="D7" i="31" s="1"/>
  <c r="M7" i="17" s="1"/>
  <c r="J76" i="28"/>
  <c r="E3" i="28" s="1"/>
  <c r="O76" i="23"/>
  <c r="D6" i="23" s="1"/>
  <c r="W76" i="23"/>
  <c r="D10" i="23" s="1"/>
  <c r="E3" i="19" s="1"/>
  <c r="AA76" i="24"/>
  <c r="D12" i="24" s="1"/>
  <c r="E12" i="17" s="1"/>
  <c r="P9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K4" i="17" s="1"/>
  <c r="AD76" i="30"/>
  <c r="E13" i="30" s="1"/>
  <c r="N76" i="29"/>
  <c r="E5" i="29" s="1"/>
  <c r="O76" i="25"/>
  <c r="D6" i="25" s="1"/>
  <c r="X76" i="24"/>
  <c r="E10" i="24" s="1"/>
  <c r="M76" i="31"/>
  <c r="D5" i="31" s="1"/>
  <c r="O6" i="19" s="1"/>
  <c r="AC76" i="25"/>
  <c r="D13" i="25" s="1"/>
  <c r="G13" i="19" s="1"/>
  <c r="H17" i="1" s="1"/>
  <c r="W76" i="28"/>
  <c r="D10" i="28" s="1"/>
  <c r="J10" i="17" s="1"/>
  <c r="AA76" i="26"/>
  <c r="D12" i="26" s="1"/>
  <c r="G12" i="17" s="1"/>
  <c r="G76" i="29"/>
  <c r="D2" i="29" s="1"/>
  <c r="K2" i="17" s="1"/>
  <c r="S76" i="29"/>
  <c r="D8" i="29" s="1"/>
  <c r="U76" i="23"/>
  <c r="D9" i="23" s="1"/>
  <c r="D9" i="17" s="1"/>
  <c r="AC76" i="28"/>
  <c r="D13" i="28" s="1"/>
  <c r="J13" i="17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8" i="18"/>
  <c r="D27" i="18"/>
  <c r="D34" i="18"/>
  <c r="D29" i="18"/>
  <c r="D47" i="18"/>
  <c r="D42" i="18"/>
  <c r="D18" i="18"/>
  <c r="D50" i="18"/>
  <c r="D39" i="18"/>
  <c r="D52" i="18"/>
  <c r="D55" i="18"/>
  <c r="D13" i="18"/>
  <c r="D4" i="18"/>
  <c r="D15" i="18"/>
  <c r="D49" i="18"/>
  <c r="D6" i="18"/>
  <c r="D22" i="18"/>
  <c r="D16" i="18"/>
  <c r="D35" i="18"/>
  <c r="D33" i="18"/>
  <c r="D48" i="18"/>
  <c r="D10" i="18"/>
  <c r="D9" i="18"/>
  <c r="D14" i="18"/>
  <c r="D54" i="18"/>
  <c r="D32" i="18"/>
  <c r="D53" i="18"/>
  <c r="D19" i="18"/>
  <c r="D51" i="18"/>
  <c r="D43" i="18"/>
  <c r="D30" i="18"/>
  <c r="D20" i="18"/>
  <c r="D3" i="18"/>
  <c r="D41" i="18"/>
  <c r="D2" i="18"/>
  <c r="D28" i="18"/>
  <c r="D37" i="18"/>
  <c r="D21" i="18"/>
  <c r="D46" i="18"/>
  <c r="D17" i="18"/>
  <c r="D44" i="18"/>
  <c r="D26" i="18"/>
  <c r="D38" i="18"/>
  <c r="D11" i="18"/>
  <c r="D12" i="18"/>
  <c r="D36" i="18"/>
  <c r="D7" i="18"/>
  <c r="D40" i="18"/>
  <c r="D45" i="18"/>
  <c r="D5" i="18"/>
  <c r="D23" i="18"/>
  <c r="D56" i="18"/>
  <c r="D31" i="18"/>
  <c r="D24" i="18"/>
  <c r="D60" i="18"/>
  <c r="D58" i="18"/>
  <c r="D25" i="18"/>
  <c r="D57" i="18"/>
  <c r="D59" i="18"/>
  <c r="D61" i="18"/>
  <c r="M76" i="30"/>
  <c r="D5" i="30" s="1"/>
  <c r="L5" i="17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F4" i="17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9" i="17" s="1"/>
  <c r="K76" i="32"/>
  <c r="D4" i="32" s="1"/>
  <c r="P5" i="19" s="1"/>
  <c r="Z76" i="32"/>
  <c r="E11" i="32" s="1"/>
  <c r="AC76" i="31"/>
  <c r="D13" i="31" s="1"/>
  <c r="G76" i="31"/>
  <c r="D2" i="31" s="1"/>
  <c r="O9" i="19" s="1"/>
  <c r="AA76" i="31"/>
  <c r="D12" i="31" s="1"/>
  <c r="M12" i="17" s="1"/>
  <c r="X76" i="31"/>
  <c r="E10" i="31" s="1"/>
  <c r="W76" i="31"/>
  <c r="D10" i="31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10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V76" i="25"/>
  <c r="E9" i="25" s="1"/>
  <c r="S75" i="1"/>
  <c r="I76" i="25"/>
  <c r="D3" i="25" s="1"/>
  <c r="F3" i="17" s="1"/>
  <c r="U76" i="25"/>
  <c r="D9" i="25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9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I9" i="1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9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10" i="19"/>
  <c r="D6" i="17"/>
  <c r="I13" i="17"/>
  <c r="K13" i="19"/>
  <c r="L17" i="1" s="1"/>
  <c r="N3" i="19"/>
  <c r="P7" i="19"/>
  <c r="N8" i="17"/>
  <c r="J3" i="17"/>
  <c r="H5" i="19"/>
  <c r="G9" i="17"/>
  <c r="M3" i="17"/>
  <c r="D13" i="17"/>
  <c r="E13" i="19"/>
  <c r="F17" i="1" s="1"/>
  <c r="N13" i="17"/>
  <c r="P13" i="19"/>
  <c r="Q17" i="1" s="1"/>
  <c r="E4" i="19"/>
  <c r="D2" i="17"/>
  <c r="F8" i="19"/>
  <c r="K3" i="17"/>
  <c r="M9" i="17"/>
  <c r="E8" i="19"/>
  <c r="D7" i="17"/>
  <c r="F2" i="17"/>
  <c r="H7" i="19"/>
  <c r="G8" i="17"/>
  <c r="I10" i="17"/>
  <c r="M7" i="19"/>
  <c r="K8" i="17"/>
  <c r="N2" i="19"/>
  <c r="M6" i="17"/>
  <c r="O7" i="19"/>
  <c r="M8" i="17"/>
  <c r="O8" i="19"/>
  <c r="N7" i="17"/>
  <c r="P6" i="19"/>
  <c r="E11" i="19"/>
  <c r="D3" i="17"/>
  <c r="H3" i="19"/>
  <c r="G4" i="17"/>
  <c r="I7" i="17"/>
  <c r="L6" i="19"/>
  <c r="N8" i="19"/>
  <c r="L7" i="17"/>
  <c r="P11" i="19"/>
  <c r="N3" i="17"/>
  <c r="P3" i="19"/>
  <c r="G2" i="17"/>
  <c r="H6" i="19"/>
  <c r="G11" i="17"/>
  <c r="L4" i="19"/>
  <c r="M6" i="19"/>
  <c r="K11" i="17"/>
  <c r="E7" i="19"/>
  <c r="D8" i="17"/>
  <c r="D5" i="17"/>
  <c r="F8" i="17"/>
  <c r="H2" i="19"/>
  <c r="G10" i="17"/>
  <c r="H10" i="19"/>
  <c r="G6" i="17"/>
  <c r="K13" i="17"/>
  <c r="M13" i="19"/>
  <c r="N17" i="1" s="1"/>
  <c r="K7" i="17"/>
  <c r="K10" i="17"/>
  <c r="L6" i="17"/>
  <c r="M2" i="17"/>
  <c r="N9" i="17"/>
  <c r="P12" i="19"/>
  <c r="N5" i="17"/>
  <c r="J6" i="17"/>
  <c r="E6" i="17"/>
  <c r="H12" i="19"/>
  <c r="G5" i="17"/>
  <c r="I11" i="17"/>
  <c r="M10" i="19"/>
  <c r="P4" i="19"/>
  <c r="N2" i="17"/>
  <c r="H8" i="19"/>
  <c r="G7" i="17"/>
  <c r="K3" i="19"/>
  <c r="M12" i="19"/>
  <c r="K5" i="17"/>
  <c r="E6" i="19"/>
  <c r="D11" i="17"/>
  <c r="E3" i="17"/>
  <c r="E2" i="17"/>
  <c r="G3" i="17"/>
  <c r="K7" i="19"/>
  <c r="I8" i="17"/>
  <c r="I3" i="17"/>
  <c r="L8" i="19"/>
  <c r="J7" i="17"/>
  <c r="L12" i="19"/>
  <c r="J5" i="17"/>
  <c r="M3" i="19"/>
  <c r="M5" i="19"/>
  <c r="L11" i="17"/>
  <c r="N12" i="19"/>
  <c r="M10" i="17"/>
  <c r="P2" i="19"/>
  <c r="N10" i="17"/>
  <c r="M13" i="17"/>
  <c r="O13" i="19"/>
  <c r="P17" i="1" s="1"/>
  <c r="C13" i="19"/>
  <c r="D17" i="1" s="1"/>
  <c r="B13" i="17"/>
  <c r="B12" i="17"/>
  <c r="B10" i="17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12" i="19" l="1"/>
  <c r="N9" i="19"/>
  <c r="N7" i="19"/>
  <c r="O12" i="1" s="1"/>
  <c r="L5" i="19"/>
  <c r="K5" i="19"/>
  <c r="K12" i="19"/>
  <c r="G7" i="19"/>
  <c r="G2" i="19"/>
  <c r="G11" i="19"/>
  <c r="F13" i="17"/>
  <c r="G5" i="19"/>
  <c r="G10" i="19"/>
  <c r="H14" i="1" s="1"/>
  <c r="G8" i="19"/>
  <c r="F5" i="19"/>
  <c r="F4" i="19"/>
  <c r="F10" i="19"/>
  <c r="F11" i="19"/>
  <c r="K6" i="19"/>
  <c r="E10" i="17"/>
  <c r="L13" i="19"/>
  <c r="M17" i="1" s="1"/>
  <c r="D10" i="17"/>
  <c r="H4" i="19"/>
  <c r="M11" i="19"/>
  <c r="F9" i="17"/>
  <c r="E12" i="19"/>
  <c r="K4" i="19"/>
  <c r="O2" i="19"/>
  <c r="O12" i="17"/>
  <c r="M2" i="19"/>
  <c r="O4" i="19"/>
  <c r="N4" i="17"/>
  <c r="M5" i="17"/>
  <c r="K2" i="19"/>
  <c r="N6" i="19"/>
  <c r="R6" i="19" s="1"/>
  <c r="K11" i="19"/>
  <c r="L15" i="1" s="1"/>
  <c r="O3" i="19"/>
  <c r="I4" i="17"/>
  <c r="L10" i="19"/>
  <c r="M14" i="1" s="1"/>
  <c r="M8" i="19"/>
  <c r="N6" i="17"/>
  <c r="N13" i="19"/>
  <c r="O17" i="1" s="1"/>
  <c r="N11" i="17"/>
  <c r="G9" i="19"/>
  <c r="G4" i="19"/>
  <c r="E5" i="19"/>
  <c r="F15" i="1" s="1"/>
  <c r="F7" i="19"/>
  <c r="M4" i="19"/>
  <c r="N16" i="1" s="1"/>
  <c r="O10" i="19"/>
  <c r="F13" i="19"/>
  <c r="G17" i="1" s="1"/>
  <c r="O31" i="20"/>
  <c r="Q39" i="20"/>
  <c r="K21" i="20"/>
  <c r="F12" i="19"/>
  <c r="N10" i="19"/>
  <c r="H13" i="19"/>
  <c r="I17" i="1" s="1"/>
  <c r="N5" i="19"/>
  <c r="G3" i="19"/>
  <c r="L3" i="19"/>
  <c r="M9" i="19"/>
  <c r="N11" i="1" s="1"/>
  <c r="L2" i="17"/>
  <c r="H11" i="19"/>
  <c r="I13" i="1" s="1"/>
  <c r="F6" i="17"/>
  <c r="O11" i="19"/>
  <c r="P15" i="1" s="1"/>
  <c r="O30" i="20"/>
  <c r="Q38" i="20"/>
  <c r="L2" i="19"/>
  <c r="K20" i="20"/>
  <c r="G12" i="19"/>
  <c r="K8" i="19"/>
  <c r="L12" i="1" s="1"/>
  <c r="G6" i="19"/>
  <c r="L9" i="19"/>
  <c r="M27" i="20"/>
  <c r="Q36" i="20"/>
  <c r="N4" i="19"/>
  <c r="O16" i="1" s="1"/>
  <c r="O5" i="19"/>
  <c r="F3" i="19"/>
  <c r="O33" i="20"/>
  <c r="I15" i="20"/>
  <c r="I46" i="20" s="1"/>
  <c r="O32" i="20"/>
  <c r="P11" i="1"/>
  <c r="I2" i="17"/>
  <c r="I6" i="17"/>
  <c r="F2" i="19"/>
  <c r="M11" i="17"/>
  <c r="F5" i="17"/>
  <c r="L11" i="19"/>
  <c r="M15" i="1" s="1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23" i="18"/>
  <c r="W23" i="18"/>
  <c r="K7" i="18"/>
  <c r="W7" i="18"/>
  <c r="K38" i="18"/>
  <c r="W38" i="18"/>
  <c r="K46" i="18"/>
  <c r="W46" i="18"/>
  <c r="E62" i="1"/>
  <c r="K62" i="1" s="1"/>
  <c r="U62" i="1" s="1"/>
  <c r="K2" i="18"/>
  <c r="W2" i="18"/>
  <c r="K30" i="18"/>
  <c r="W30" i="18"/>
  <c r="K53" i="18"/>
  <c r="W53" i="18"/>
  <c r="E67" i="1"/>
  <c r="K67" i="1" s="1"/>
  <c r="U67" i="1" s="1"/>
  <c r="K9" i="18"/>
  <c r="W9" i="18"/>
  <c r="W35" i="18"/>
  <c r="K35" i="18"/>
  <c r="W49" i="18"/>
  <c r="K49" i="18"/>
  <c r="E76" i="1"/>
  <c r="K76" i="1" s="1"/>
  <c r="W55" i="18"/>
  <c r="K55" i="18"/>
  <c r="E60" i="1"/>
  <c r="K60" i="1" s="1"/>
  <c r="U60" i="1" s="1"/>
  <c r="K18" i="18"/>
  <c r="W18" i="18"/>
  <c r="W34" i="18"/>
  <c r="K34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40" i="18"/>
  <c r="W40" i="18"/>
  <c r="K11" i="18"/>
  <c r="W11" i="18"/>
  <c r="K17" i="18"/>
  <c r="W17" i="18"/>
  <c r="E66" i="1"/>
  <c r="K66" i="1" s="1"/>
  <c r="U66" i="1" s="1"/>
  <c r="W28" i="18"/>
  <c r="K28" i="18"/>
  <c r="K20" i="18"/>
  <c r="W20" i="18"/>
  <c r="W19" i="18"/>
  <c r="K19" i="18"/>
  <c r="E71" i="1"/>
  <c r="K71" i="1" s="1"/>
  <c r="U71" i="1" s="1"/>
  <c r="K14" i="18"/>
  <c r="W14" i="18"/>
  <c r="W33" i="18"/>
  <c r="K33" i="18"/>
  <c r="W6" i="18"/>
  <c r="K6" i="18"/>
  <c r="W13" i="18"/>
  <c r="K13" i="18"/>
  <c r="E64" i="1"/>
  <c r="K64" i="1" s="1"/>
  <c r="U64" i="1" s="1"/>
  <c r="K50" i="18"/>
  <c r="W50" i="18"/>
  <c r="W29" i="18"/>
  <c r="K29" i="18"/>
  <c r="E77" i="1"/>
  <c r="K77" i="1" s="1"/>
  <c r="U77" i="1" s="1"/>
  <c r="K25" i="18"/>
  <c r="W25" i="18"/>
  <c r="W31" i="18"/>
  <c r="K31" i="18"/>
  <c r="E65" i="1"/>
  <c r="K65" i="1" s="1"/>
  <c r="U65" i="1" s="1"/>
  <c r="K45" i="18"/>
  <c r="W45" i="18"/>
  <c r="W12" i="18"/>
  <c r="K12" i="18"/>
  <c r="K44" i="18"/>
  <c r="W44" i="18"/>
  <c r="E70" i="1"/>
  <c r="K70" i="1" s="1"/>
  <c r="U70" i="1" s="1"/>
  <c r="K37" i="18"/>
  <c r="I37" i="18" s="1"/>
  <c r="W37" i="18"/>
  <c r="K3" i="18"/>
  <c r="W3" i="18"/>
  <c r="K51" i="18"/>
  <c r="W51" i="18"/>
  <c r="E75" i="1"/>
  <c r="K75" i="1" s="1"/>
  <c r="U75" i="1" s="1"/>
  <c r="K54" i="18"/>
  <c r="W54" i="18"/>
  <c r="E59" i="1"/>
  <c r="K59" i="1" s="1"/>
  <c r="U59" i="1" s="1"/>
  <c r="K48" i="18"/>
  <c r="W48" i="18"/>
  <c r="K22" i="18"/>
  <c r="W22" i="18"/>
  <c r="W4" i="18"/>
  <c r="K4" i="18"/>
  <c r="E68" i="1"/>
  <c r="K68" i="1" s="1"/>
  <c r="U68" i="1" s="1"/>
  <c r="K39" i="18"/>
  <c r="W39" i="18"/>
  <c r="K47" i="18"/>
  <c r="W47" i="18"/>
  <c r="K8" i="18"/>
  <c r="W8" i="18"/>
  <c r="U76" i="1"/>
  <c r="E78" i="1"/>
  <c r="K78" i="1" s="1"/>
  <c r="U78" i="1" s="1"/>
  <c r="W57" i="18"/>
  <c r="K57" i="18"/>
  <c r="W24" i="18"/>
  <c r="K24" i="18"/>
  <c r="E69" i="1"/>
  <c r="K69" i="1" s="1"/>
  <c r="U69" i="1" s="1"/>
  <c r="W5" i="18"/>
  <c r="K5" i="18"/>
  <c r="W36" i="18"/>
  <c r="K36" i="18"/>
  <c r="K26" i="18"/>
  <c r="W26" i="18"/>
  <c r="E74" i="1"/>
  <c r="K74" i="1" s="1"/>
  <c r="U74" i="1" s="1"/>
  <c r="K21" i="18"/>
  <c r="I21" i="18" s="1"/>
  <c r="W21" i="18"/>
  <c r="W41" i="18"/>
  <c r="K41" i="18"/>
  <c r="K43" i="18"/>
  <c r="W43" i="18"/>
  <c r="W32" i="18"/>
  <c r="K32" i="18"/>
  <c r="E63" i="1"/>
  <c r="K63" i="1" s="1"/>
  <c r="U63" i="1" s="1"/>
  <c r="W10" i="18"/>
  <c r="K10" i="18"/>
  <c r="K16" i="18"/>
  <c r="W16" i="18"/>
  <c r="E72" i="1"/>
  <c r="K72" i="1" s="1"/>
  <c r="U72" i="1" s="1"/>
  <c r="W52" i="18"/>
  <c r="U52" i="18" s="1"/>
  <c r="K52" i="18"/>
  <c r="I52" i="18" s="1"/>
  <c r="K42" i="18"/>
  <c r="W42" i="18"/>
  <c r="K27" i="18"/>
  <c r="W27" i="18"/>
  <c r="M4" i="17"/>
  <c r="N11" i="19"/>
  <c r="Q14" i="1"/>
  <c r="J8" i="17"/>
  <c r="O8" i="17" s="1"/>
  <c r="F13" i="1"/>
  <c r="F6" i="19"/>
  <c r="J4" i="17"/>
  <c r="Q13" i="1"/>
  <c r="M12" i="1"/>
  <c r="O13" i="17"/>
  <c r="N12" i="1"/>
  <c r="F14" i="1"/>
  <c r="Q11" i="1"/>
  <c r="F16" i="1"/>
  <c r="P16" i="1"/>
  <c r="L16" i="1"/>
  <c r="F12" i="1"/>
  <c r="I16" i="1"/>
  <c r="M16" i="1"/>
  <c r="Q15" i="1"/>
  <c r="Q16" i="1"/>
  <c r="I12" i="1"/>
  <c r="P13" i="1"/>
  <c r="Q12" i="1"/>
  <c r="O9" i="17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1" i="1" l="1"/>
  <c r="O11" i="17"/>
  <c r="O13" i="1"/>
  <c r="R7" i="19"/>
  <c r="R9" i="19"/>
  <c r="O15" i="1"/>
  <c r="M13" i="1"/>
  <c r="H13" i="1"/>
  <c r="S17" i="1"/>
  <c r="N15" i="1"/>
  <c r="L14" i="1"/>
  <c r="H15" i="1"/>
  <c r="P12" i="1"/>
  <c r="S12" i="1" s="1"/>
  <c r="P14" i="1"/>
  <c r="H16" i="1"/>
  <c r="M11" i="1"/>
  <c r="G16" i="1"/>
  <c r="H12" i="1"/>
  <c r="R2" i="19"/>
  <c r="N14" i="1"/>
  <c r="L13" i="1"/>
  <c r="G13" i="1"/>
  <c r="N13" i="1"/>
  <c r="I14" i="1"/>
  <c r="O14" i="1"/>
  <c r="G15" i="1"/>
  <c r="R13" i="19"/>
  <c r="Q13" i="19"/>
  <c r="R17" i="1" s="1"/>
  <c r="L11" i="1"/>
  <c r="I15" i="1"/>
  <c r="G12" i="1"/>
  <c r="R5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5" i="1" l="1"/>
  <c r="S14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0" i="2" l="1"/>
  <c r="M32" i="2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H48" i="17"/>
  <c r="H47" i="17"/>
  <c r="H46" i="17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14" i="18" l="1"/>
  <c r="R14" i="18" s="1"/>
  <c r="J33" i="18"/>
  <c r="B9" i="17"/>
  <c r="S76" i="2"/>
  <c r="D8" i="2" s="1"/>
  <c r="B8" i="17" s="1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S3" i="18" s="1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7" i="18" l="1"/>
  <c r="S19" i="18"/>
  <c r="S28" i="18"/>
  <c r="R28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H24" i="17"/>
  <c r="H16" i="17"/>
  <c r="O37" i="17"/>
  <c r="S9" i="18" s="1"/>
  <c r="R9" i="18" s="1"/>
  <c r="O33" i="17"/>
  <c r="S33" i="18" s="1"/>
  <c r="O25" i="17"/>
  <c r="O17" i="17"/>
  <c r="H15" i="17"/>
  <c r="H43" i="17"/>
  <c r="H39" i="17"/>
  <c r="H35" i="17"/>
  <c r="H31" i="17"/>
  <c r="H27" i="17"/>
  <c r="H23" i="17"/>
  <c r="H19" i="17"/>
  <c r="O44" i="17"/>
  <c r="S47" i="18" s="1"/>
  <c r="O40" i="17"/>
  <c r="O36" i="17"/>
  <c r="S30" i="18" s="1"/>
  <c r="O32" i="17"/>
  <c r="O28" i="17"/>
  <c r="O24" i="17"/>
  <c r="O20" i="17"/>
  <c r="O16" i="17"/>
  <c r="H36" i="17"/>
  <c r="H28" i="17"/>
  <c r="H20" i="17"/>
  <c r="O41" i="17"/>
  <c r="O29" i="17"/>
  <c r="O21" i="17"/>
  <c r="O15" i="17"/>
  <c r="H42" i="17"/>
  <c r="H38" i="17"/>
  <c r="H34" i="17"/>
  <c r="H30" i="17"/>
  <c r="H26" i="17"/>
  <c r="H22" i="17"/>
  <c r="H18" i="17"/>
  <c r="O43" i="17"/>
  <c r="O39" i="17"/>
  <c r="S16" i="18" s="1"/>
  <c r="O35" i="17"/>
  <c r="O31" i="17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9" i="18" l="1"/>
  <c r="S31" i="18"/>
  <c r="S12" i="18"/>
  <c r="S5" i="18"/>
  <c r="R5" i="18" s="1"/>
  <c r="S23" i="18"/>
  <c r="R23" i="18" s="1"/>
  <c r="S37" i="18"/>
  <c r="R37" i="18" s="1"/>
  <c r="S35" i="18"/>
  <c r="S21" i="18"/>
  <c r="R21" i="18" s="1"/>
  <c r="S2" i="18"/>
  <c r="R2" i="18" s="1"/>
  <c r="S43" i="18"/>
  <c r="S27" i="18"/>
  <c r="S39" i="18"/>
  <c r="R39" i="18" s="1"/>
  <c r="S49" i="18"/>
  <c r="S40" i="18"/>
  <c r="R40" i="18" s="1"/>
  <c r="S46" i="18"/>
  <c r="S6" i="18"/>
  <c r="S18" i="18"/>
  <c r="R18" i="18" s="1"/>
  <c r="S38" i="18"/>
  <c r="J2" i="18"/>
  <c r="I2" i="18" s="1"/>
  <c r="J27" i="18"/>
  <c r="J43" i="18"/>
  <c r="J7" i="18"/>
  <c r="J5" i="18"/>
  <c r="I5" i="18" s="1"/>
  <c r="J9" i="18"/>
  <c r="I9" i="18" s="1"/>
  <c r="J3" i="18"/>
  <c r="J13" i="18"/>
  <c r="J23" i="18"/>
  <c r="I23" i="18" s="1"/>
  <c r="J47" i="18"/>
  <c r="J18" i="18"/>
  <c r="I18" i="18" s="1"/>
  <c r="J40" i="18"/>
  <c r="I40" i="18" s="1"/>
  <c r="J39" i="18"/>
  <c r="I39" i="18" s="1"/>
  <c r="J38" i="18"/>
  <c r="J35" i="18"/>
  <c r="J16" i="18"/>
  <c r="J14" i="18"/>
  <c r="I14" i="18" s="1"/>
  <c r="J6" i="18"/>
  <c r="J48" i="18"/>
  <c r="J20" i="18"/>
  <c r="J22" i="18"/>
  <c r="P13" i="17"/>
  <c r="S13" i="19" s="1"/>
  <c r="I13" i="19"/>
  <c r="J17" i="1" s="1"/>
  <c r="S13" i="18"/>
  <c r="S26" i="18"/>
  <c r="S51" i="18"/>
  <c r="J46" i="18"/>
  <c r="J49" i="18"/>
  <c r="J26" i="18"/>
  <c r="J30" i="18"/>
  <c r="J31" i="18"/>
  <c r="J44" i="18"/>
  <c r="J36" i="18"/>
  <c r="J4" i="18"/>
  <c r="J50" i="18"/>
  <c r="I50" i="18" s="1"/>
  <c r="J8" i="18"/>
  <c r="J41" i="18"/>
  <c r="J11" i="18"/>
  <c r="S4" i="18"/>
  <c r="S50" i="18"/>
  <c r="R50" i="18" s="1"/>
  <c r="S22" i="18"/>
  <c r="J34" i="18"/>
  <c r="J12" i="18"/>
  <c r="S15" i="18"/>
  <c r="S42" i="18"/>
  <c r="S53" i="18"/>
  <c r="S32" i="18"/>
  <c r="S17" i="18"/>
  <c r="S10" i="18"/>
  <c r="R10" i="18" s="1"/>
  <c r="S44" i="18"/>
  <c r="S36" i="18"/>
  <c r="S11" i="18"/>
  <c r="J53" i="18"/>
  <c r="S8" i="18"/>
  <c r="S41" i="18"/>
  <c r="J19" i="18"/>
  <c r="J28" i="18"/>
  <c r="I28" i="18" s="1"/>
  <c r="J15" i="18"/>
  <c r="J42" i="18"/>
  <c r="J51" i="18"/>
  <c r="S34" i="18"/>
  <c r="J24" i="18"/>
  <c r="J45" i="18"/>
  <c r="I45" i="18" s="1"/>
  <c r="S20" i="18"/>
  <c r="S24" i="18"/>
  <c r="S45" i="18"/>
  <c r="R45" i="18" s="1"/>
  <c r="J17" i="18"/>
  <c r="J10" i="18"/>
  <c r="I10" i="18" s="1"/>
  <c r="J32" i="18"/>
  <c r="J29" i="18"/>
  <c r="P10" i="17"/>
  <c r="P8" i="17"/>
  <c r="O75" i="17"/>
  <c r="S25" i="18"/>
  <c r="R25" i="18" s="1"/>
  <c r="J25" i="18"/>
  <c r="I25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0" i="18" l="1"/>
  <c r="R22" i="18"/>
  <c r="R53" i="18"/>
  <c r="R74" i="1" s="1"/>
  <c r="R49" i="18"/>
  <c r="R34" i="18"/>
  <c r="R44" i="18"/>
  <c r="R8" i="18"/>
  <c r="R35" i="18"/>
  <c r="R16" i="18"/>
  <c r="R32" i="18"/>
  <c r="R24" i="18"/>
  <c r="R6" i="18"/>
  <c r="R4" i="18"/>
  <c r="R3" i="18"/>
  <c r="R36" i="18"/>
  <c r="R7" i="18"/>
  <c r="R11" i="18"/>
  <c r="R26" i="18"/>
  <c r="R46" i="18"/>
  <c r="R13" i="18"/>
  <c r="R41" i="18"/>
  <c r="R43" i="18"/>
  <c r="R20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C6" i="19" s="1"/>
  <c r="D4" i="2"/>
  <c r="C5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2" i="19" l="1"/>
  <c r="C7" i="19"/>
  <c r="C3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10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9" i="19" l="1"/>
  <c r="K76" i="6"/>
  <c r="G76" i="6"/>
  <c r="D2" i="6" s="1"/>
  <c r="M76" i="6"/>
  <c r="D5" i="6" s="1"/>
  <c r="P76" i="6"/>
  <c r="E6" i="6" s="1"/>
  <c r="J76" i="6"/>
  <c r="C8" i="19"/>
  <c r="O76" i="6"/>
  <c r="D6" i="6" s="1"/>
  <c r="N76" i="6"/>
  <c r="E5" i="6" s="1"/>
  <c r="H76" i="6"/>
  <c r="E2" i="6" s="1"/>
  <c r="L76" i="6"/>
  <c r="E4" i="6" s="1"/>
  <c r="C12" i="19"/>
  <c r="D14" i="1" s="1"/>
  <c r="I76" i="6"/>
  <c r="Q76" i="6"/>
  <c r="D7" i="6" s="1"/>
  <c r="R76" i="6"/>
  <c r="E7" i="6" s="1"/>
  <c r="D84" i="1"/>
  <c r="B3" i="17"/>
  <c r="C11" i="19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8" i="19"/>
  <c r="AO31" i="2"/>
  <c r="AO23" i="2"/>
  <c r="L57" i="1"/>
  <c r="E57" i="1"/>
  <c r="E53" i="1"/>
  <c r="O57" i="1"/>
  <c r="T15" i="18"/>
  <c r="L53" i="1"/>
  <c r="K15" i="18"/>
  <c r="W15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P84" i="1" l="1"/>
  <c r="Q84" i="1"/>
  <c r="M84" i="1"/>
  <c r="O84" i="1"/>
  <c r="N84" i="1"/>
  <c r="L84" i="1"/>
  <c r="D16" i="1"/>
  <c r="H84" i="1"/>
  <c r="D12" i="1"/>
  <c r="G84" i="1"/>
  <c r="F84" i="1"/>
  <c r="D12" i="19"/>
  <c r="J12" i="19" s="1"/>
  <c r="D6" i="19"/>
  <c r="D2" i="19"/>
  <c r="D15" i="1"/>
  <c r="D11" i="1"/>
  <c r="D13" i="1"/>
  <c r="E84" i="1"/>
  <c r="D8" i="19"/>
  <c r="T8" i="19" s="1"/>
  <c r="D7" i="19"/>
  <c r="R10" i="19"/>
  <c r="R3" i="19"/>
  <c r="R11" i="19"/>
  <c r="R12" i="19"/>
  <c r="Q12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19"/>
  <c r="D4" i="6"/>
  <c r="D3" i="6"/>
  <c r="D11" i="19" s="1"/>
  <c r="T12" i="19" l="1"/>
  <c r="E16" i="1"/>
  <c r="K16" i="1" s="1"/>
  <c r="U16" i="1" s="1"/>
  <c r="V17" i="1" s="1"/>
  <c r="T6" i="19"/>
  <c r="J6" i="19"/>
  <c r="T2" i="19"/>
  <c r="J2" i="19"/>
  <c r="D9" i="19"/>
  <c r="J8" i="19"/>
  <c r="D3" i="19"/>
  <c r="D5" i="19"/>
  <c r="E15" i="1" s="1"/>
  <c r="K15" i="1" s="1"/>
  <c r="U15" i="1" s="1"/>
  <c r="V16" i="1" s="1"/>
  <c r="D10" i="19"/>
  <c r="J7" i="19"/>
  <c r="T7" i="19"/>
  <c r="K84" i="1"/>
  <c r="S84" i="1"/>
  <c r="T11" i="19"/>
  <c r="J11" i="19"/>
  <c r="U47" i="1"/>
  <c r="H6" i="17"/>
  <c r="H7" i="17"/>
  <c r="O7" i="17"/>
  <c r="O6" i="17"/>
  <c r="Q8" i="19" s="1"/>
  <c r="O2" i="17"/>
  <c r="O4" i="17"/>
  <c r="O3" i="17"/>
  <c r="H5" i="17"/>
  <c r="O5" i="17"/>
  <c r="Q6" i="19" s="1"/>
  <c r="F7" i="1"/>
  <c r="U57" i="1"/>
  <c r="J4" i="19"/>
  <c r="I4" i="19" s="1"/>
  <c r="U31" i="1"/>
  <c r="U53" i="1"/>
  <c r="I15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Q4" i="19" s="1"/>
  <c r="H9" i="1"/>
  <c r="H10" i="1"/>
  <c r="P44" i="17"/>
  <c r="P43" i="17"/>
  <c r="V21" i="18" s="1"/>
  <c r="U21" i="18" s="1"/>
  <c r="P41" i="17"/>
  <c r="P42" i="17"/>
  <c r="P29" i="17"/>
  <c r="P34" i="17"/>
  <c r="P35" i="17"/>
  <c r="P38" i="17"/>
  <c r="V30" i="18" s="1"/>
  <c r="P33" i="17"/>
  <c r="V33" i="18" s="1"/>
  <c r="P28" i="17"/>
  <c r="P32" i="17"/>
  <c r="P27" i="17"/>
  <c r="P30" i="17"/>
  <c r="P37" i="17"/>
  <c r="P36" i="17"/>
  <c r="P40" i="17"/>
  <c r="P31" i="17"/>
  <c r="P39" i="17"/>
  <c r="P24" i="17"/>
  <c r="P22" i="17"/>
  <c r="V53" i="18" s="1"/>
  <c r="P26" i="17"/>
  <c r="P23" i="17"/>
  <c r="P16" i="17"/>
  <c r="P21" i="17"/>
  <c r="P17" i="17"/>
  <c r="P20" i="17"/>
  <c r="P25" i="17"/>
  <c r="P18" i="17"/>
  <c r="P19" i="17"/>
  <c r="V37" i="18" s="1"/>
  <c r="U37" i="18" s="1"/>
  <c r="Q2" i="19" l="1"/>
  <c r="Q11" i="19"/>
  <c r="Q9" i="19"/>
  <c r="Q7" i="19"/>
  <c r="Q3" i="19"/>
  <c r="Q5" i="19"/>
  <c r="Q10" i="19"/>
  <c r="R14" i="1" s="1"/>
  <c r="V31" i="18"/>
  <c r="V3" i="18"/>
  <c r="J16" i="1"/>
  <c r="V13" i="18"/>
  <c r="V23" i="18"/>
  <c r="U23" i="18" s="1"/>
  <c r="V18" i="18"/>
  <c r="U18" i="18" s="1"/>
  <c r="V5" i="18"/>
  <c r="U5" i="18" s="1"/>
  <c r="V9" i="18"/>
  <c r="U9" i="18" s="1"/>
  <c r="V43" i="18"/>
  <c r="V7" i="18"/>
  <c r="V35" i="18"/>
  <c r="V46" i="18"/>
  <c r="I7" i="19"/>
  <c r="I11" i="19"/>
  <c r="E12" i="1"/>
  <c r="K12" i="1" s="1"/>
  <c r="U12" i="1" s="1"/>
  <c r="V51" i="18"/>
  <c r="V6" i="18"/>
  <c r="V48" i="18"/>
  <c r="V38" i="18"/>
  <c r="V26" i="18"/>
  <c r="V47" i="18"/>
  <c r="V16" i="18"/>
  <c r="V14" i="18"/>
  <c r="U14" i="18" s="1"/>
  <c r="V27" i="18"/>
  <c r="V22" i="18"/>
  <c r="J9" i="19"/>
  <c r="I9" i="19" s="1"/>
  <c r="T9" i="19"/>
  <c r="I6" i="19"/>
  <c r="I8" i="19"/>
  <c r="I2" i="19"/>
  <c r="E11" i="1"/>
  <c r="K11" i="1" s="1"/>
  <c r="E14" i="1"/>
  <c r="K14" i="1" s="1"/>
  <c r="U14" i="1" s="1"/>
  <c r="V15" i="1" s="1"/>
  <c r="V20" i="18"/>
  <c r="V34" i="18"/>
  <c r="T10" i="19"/>
  <c r="J3" i="19"/>
  <c r="T3" i="19"/>
  <c r="J10" i="19"/>
  <c r="I10" i="19" s="1"/>
  <c r="E13" i="1"/>
  <c r="K13" i="1" s="1"/>
  <c r="U13" i="1" s="1"/>
  <c r="V44" i="18"/>
  <c r="V36" i="18"/>
  <c r="V12" i="18"/>
  <c r="V17" i="18"/>
  <c r="V10" i="18"/>
  <c r="U10" i="18" s="1"/>
  <c r="V24" i="18"/>
  <c r="V45" i="18"/>
  <c r="U45" i="18" s="1"/>
  <c r="V29" i="18"/>
  <c r="V15" i="18"/>
  <c r="V42" i="18"/>
  <c r="V41" i="18"/>
  <c r="V4" i="18"/>
  <c r="V50" i="18"/>
  <c r="U50" i="18" s="1"/>
  <c r="J5" i="19"/>
  <c r="I5" i="19" s="1"/>
  <c r="T5" i="19"/>
  <c r="V19" i="18"/>
  <c r="V28" i="18"/>
  <c r="U28" i="18" s="1"/>
  <c r="V32" i="18"/>
  <c r="V49" i="18"/>
  <c r="P2" i="17"/>
  <c r="I47" i="18"/>
  <c r="I44" i="18"/>
  <c r="I4" i="18"/>
  <c r="I30" i="18"/>
  <c r="I33" i="18"/>
  <c r="J73" i="1" s="1"/>
  <c r="I36" i="18"/>
  <c r="I6" i="18"/>
  <c r="I46" i="18"/>
  <c r="I13" i="18"/>
  <c r="I49" i="18"/>
  <c r="I8" i="18"/>
  <c r="I31" i="18"/>
  <c r="I38" i="18"/>
  <c r="I51" i="18"/>
  <c r="I26" i="18"/>
  <c r="I17" i="18"/>
  <c r="I48" i="18"/>
  <c r="I53" i="18"/>
  <c r="J74" i="1" s="1"/>
  <c r="I22" i="18"/>
  <c r="I19" i="18"/>
  <c r="I41" i="18"/>
  <c r="I34" i="18"/>
  <c r="I27" i="18"/>
  <c r="I7" i="18"/>
  <c r="I24" i="18"/>
  <c r="I43" i="18"/>
  <c r="I42" i="18"/>
  <c r="I35" i="18"/>
  <c r="I11" i="18"/>
  <c r="I3" i="18"/>
  <c r="I20" i="18"/>
  <c r="I16" i="18"/>
  <c r="I12" i="18"/>
  <c r="I29" i="18"/>
  <c r="I32" i="18"/>
  <c r="V48" i="1"/>
  <c r="R15" i="18"/>
  <c r="V58" i="1"/>
  <c r="V57" i="1"/>
  <c r="T4" i="19"/>
  <c r="S4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P6" i="17"/>
  <c r="P7" i="17"/>
  <c r="P3" i="17"/>
  <c r="M19" i="1"/>
  <c r="H19" i="1"/>
  <c r="N19" i="1"/>
  <c r="E6" i="1"/>
  <c r="K6" i="1" s="1"/>
  <c r="E7" i="1"/>
  <c r="K7" i="1" s="1"/>
  <c r="E8" i="1"/>
  <c r="K8" i="1" s="1"/>
  <c r="P15" i="17"/>
  <c r="V39" i="18" s="1"/>
  <c r="U39" i="18" s="1"/>
  <c r="P4" i="17"/>
  <c r="V11" i="18" l="1"/>
  <c r="U11" i="18" s="1"/>
  <c r="S11" i="19"/>
  <c r="S7" i="19"/>
  <c r="V2" i="18"/>
  <c r="U2" i="18" s="1"/>
  <c r="S10" i="19"/>
  <c r="J23" i="1"/>
  <c r="S8" i="19"/>
  <c r="S2" i="19"/>
  <c r="T8" i="1" s="1"/>
  <c r="S12" i="19"/>
  <c r="J71" i="1"/>
  <c r="J72" i="1"/>
  <c r="J15" i="1"/>
  <c r="J14" i="1"/>
  <c r="V8" i="18"/>
  <c r="U8" i="18" s="1"/>
  <c r="V40" i="18"/>
  <c r="U40" i="18" s="1"/>
  <c r="S3" i="19"/>
  <c r="S9" i="19"/>
  <c r="S5" i="19"/>
  <c r="J13" i="1"/>
  <c r="J69" i="1"/>
  <c r="J70" i="1"/>
  <c r="I3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25" i="18"/>
  <c r="U25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19" i="18"/>
  <c r="U43" i="18"/>
  <c r="R48" i="18"/>
  <c r="U53" i="18"/>
  <c r="T74" i="1" s="1"/>
  <c r="U20" i="18"/>
  <c r="U41" i="18"/>
  <c r="U26" i="18"/>
  <c r="R38" i="18"/>
  <c r="R31" i="18"/>
  <c r="R44" i="1" s="1"/>
  <c r="R51" i="18"/>
  <c r="U7" i="18"/>
  <c r="R27" i="18"/>
  <c r="R26" i="1" s="1"/>
  <c r="U46" i="18"/>
  <c r="U32" i="18"/>
  <c r="U49" i="18"/>
  <c r="U6" i="18"/>
  <c r="R29" i="18"/>
  <c r="R33" i="18"/>
  <c r="R73" i="1" s="1"/>
  <c r="R42" i="18"/>
  <c r="U30" i="18"/>
  <c r="U22" i="18"/>
  <c r="U44" i="18"/>
  <c r="U24" i="18"/>
  <c r="U16" i="18"/>
  <c r="U35" i="18"/>
  <c r="U3" i="18"/>
  <c r="U13" i="18"/>
  <c r="U34" i="18"/>
  <c r="R19" i="18"/>
  <c r="U4" i="18"/>
  <c r="R17" i="18"/>
  <c r="R46" i="1" s="1"/>
  <c r="R47" i="18"/>
  <c r="R23" i="1" s="1"/>
  <c r="U15" i="18"/>
  <c r="U9" i="1"/>
  <c r="K19" i="1"/>
  <c r="U10" i="1"/>
  <c r="U7" i="1"/>
  <c r="U11" i="1"/>
  <c r="V12" i="1" s="1"/>
  <c r="U8" i="1"/>
  <c r="U6" i="1"/>
  <c r="S19" i="1"/>
  <c r="J9" i="1"/>
  <c r="J8" i="1"/>
  <c r="E19" i="1"/>
  <c r="T14" i="1" l="1"/>
  <c r="R32" i="1"/>
  <c r="T11" i="1"/>
  <c r="R71" i="1"/>
  <c r="R72" i="1"/>
  <c r="T10" i="1"/>
  <c r="J12" i="1"/>
  <c r="R43" i="1"/>
  <c r="R42" i="1"/>
  <c r="R25" i="1"/>
  <c r="T12" i="1"/>
  <c r="R36" i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7" i="18"/>
  <c r="U29" i="18"/>
  <c r="T43" i="1" s="1"/>
  <c r="U12" i="18"/>
  <c r="U47" i="18"/>
  <c r="U36" i="18"/>
  <c r="U38" i="18"/>
  <c r="U17" i="18"/>
  <c r="U42" i="18"/>
  <c r="U48" i="18"/>
  <c r="T36" i="1" s="1"/>
  <c r="U31" i="18"/>
  <c r="T44" i="1" s="1"/>
  <c r="U33" i="18"/>
  <c r="U51" i="18"/>
  <c r="J6" i="1"/>
  <c r="T6" i="1"/>
  <c r="V11" i="1"/>
  <c r="V10" i="1"/>
  <c r="T23" i="1"/>
  <c r="R19" i="1"/>
  <c r="V8" i="1"/>
  <c r="V9" i="1"/>
  <c r="V7" i="1"/>
  <c r="U19" i="1"/>
  <c r="T57" i="1" l="1"/>
  <c r="T29" i="1"/>
  <c r="T26" i="1"/>
  <c r="T72" i="1"/>
  <c r="T73" i="1"/>
  <c r="T65" i="1"/>
  <c r="T31" i="1"/>
  <c r="T35" i="1"/>
  <c r="T42" i="1"/>
  <c r="T37" i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<sst xmlns="http://schemas.openxmlformats.org/spreadsheetml/2006/main" count="712" uniqueCount="189">
  <si>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</si>
  <si>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</si>
  <si>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</si>
  <si>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</si>
  <si>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</si>
  <si>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</si>
  <si>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</si>
  <si>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</si>
  <si>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</si>
  <si>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</si>
  <si>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</si>
  <si>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</si>
  <si>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</si>
  <si>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</si>
  <si>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</si>
  <si>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</si>
  <si>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</si>
  <si>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</si>
  <si>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</si>
  <si>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</si>
  <si>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</si>
  <si>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</si>
  <si>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</si>
  <si>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</si>
  <si>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</si>
  <si>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</si>
  <si>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</si>
  <si>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</si>
  <si>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</si>
  <si>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</si>
  <si>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</si>
  <si>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</si>
  <si>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</si>
  <si>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</si>
  <si>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</si>
  <si>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</si>
  <si>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</si>
  <si>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</si>
  <si>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</si>
  <si>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</si>
  <si>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</si>
  <si>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</si>
  <si>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</si>
  <si>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</si>
  <si>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</si>
  <si>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</si>
  <si>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</si>
  <si>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</si>
  <si>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</si>
  <si>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</si>
  <si>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</si>
  <si>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</si>
  <si>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</si>
  <si>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</si>
  <si>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</si>
  <si>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</si>
  <si>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</si>
  <si>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</si>
  <si>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</si>
  <si>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</si>
  <si>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</si>
  <si>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</si>
  <si>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</si>
  <si>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</si>
  <si>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</si>
  <si>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</si>
  <si>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</si>
  <si>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</si>
  <si>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</si>
  <si>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</si>
  <si>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</si>
  <si>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</si>
  <si>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</si>
  <si>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</si>
  <si>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</si>
  <si>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</si>
  <si>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</si>
  <si>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25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</si>
  <si>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</si>
  <si>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</si>
  <si>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</si>
  <si>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</si>
  <si>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</si>
  <si>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</si>
  <si>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</si>
  <si>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</si>
  <si>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</si>
  <si>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</si>
  <si>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</si>
  <si>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</si>
  <si>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</si>
  <si>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</si>
  <si>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</si>
  <si>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</si>
  <si>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</si>
  <si>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</si>
  <si>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</si>
  <si>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</si>
  <si>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</si>
  <si>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</si>
  <si>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</si>
  <si>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</si>
  <si>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</si>
  <si>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</si>
  <si>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</si>
  <si>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</si>
  <si>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</si>
  <si>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</si>
  <si>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</si>
  <si>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</si>
  <si>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</si>
  <si>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</si>
  <si>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</si>
  <si>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</si>
  <si>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</si>
  <si>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</si>
  <si>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</si>
  <si>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</si>
  <si>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</si>
  <si>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</si>
  <si>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</si>
  <si>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</si>
  <si>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</si>
  <si>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</si>
  <si>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</si>
  <si>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</si>
  <si>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</si>
  <si>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</si>
  <si>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</si>
  <si>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</si>
  <si>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</si>
  <si>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</si>
  <si>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</si>
  <si>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</si>
  <si>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</si>
  <si>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</si>
  <si>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</si>
  <si>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</si>
  <si>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</si>
  <si>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</si>
  <si>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</si>
  <si>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</si>
  <si>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</si>
  <si>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</si>
  <si>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</si>
  <si>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</si>
  <si>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</si>
  <si>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</si>
  <si>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</si>
  <si>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</si>
  <si>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</si>
  <si>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</si>
  <si>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</si>
  <si>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</si>
  <si>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</si>
  <si>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</si>
  <si>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</si>
  <si>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</si>
  <si>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</si>
  <si>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</si>
  <si>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</si>
  <si>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</si>
  <si>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</si>
  <si>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</si>
  <si>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</si>
  <si>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</si>
  <si>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</si>
  <si>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</si>
  <si>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</si>
  <si>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</si>
  <si>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</si>
  <si>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</si>
  <si>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</si>
  <si>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</si>
  <si>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</si>
  <si>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</si>
  <si>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</si>
  <si>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</si>
  <si>
    <t>Hinrichs Felix</t>
  </si>
  <si>
    <t>Antons Mathis</t>
  </si>
  <si>
    <t>Jansen Lara</t>
  </si>
  <si>
    <t>Michael Meibers</t>
  </si>
  <si>
    <t>Schütze 52</t>
  </si>
  <si>
    <t>Hendrik Merschendorf</t>
  </si>
  <si>
    <t>Frank Kuper</t>
  </si>
  <si>
    <t>01525/6118900</t>
  </si>
  <si>
    <t>G. Jansen/F.Kuper</t>
  </si>
  <si>
    <t>Anna Rosenboom</t>
  </si>
  <si>
    <t>Wester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</si>
</sst>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N12" sqref="N12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69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102</v>
      </c>
      <c r="E3" s="111" t="s">
        <v>103</v>
      </c>
      <c r="F3" s="111" t="s">
        <v>104</v>
      </c>
      <c r="G3" s="111" t="s">
        <v>105</v>
      </c>
      <c r="H3" s="111"/>
      <c r="I3" s="111"/>
      <c r="J3" s="152" t="s">
        <v>1</v>
      </c>
      <c r="K3" s="152"/>
      <c r="L3" s="111" t="s">
        <v>106</v>
      </c>
      <c r="M3" s="111" t="s">
        <v>107</v>
      </c>
      <c r="N3" s="111" t="s">
        <v>108</v>
      </c>
      <c r="O3" s="111" t="s">
        <v>109</v>
      </c>
      <c r="P3" s="111" t="s">
        <v>110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111</v>
      </c>
      <c r="E4" s="30" t="s">
        <v>112</v>
      </c>
      <c r="F4" s="30" t="s">
        <v>113</v>
      </c>
      <c r="G4" s="30" t="s">
        <v>114</v>
      </c>
      <c r="H4" s="30"/>
      <c r="I4" s="30"/>
      <c r="J4" s="29" t="s">
        <v>0</v>
      </c>
      <c r="K4" s="31" t="s">
        <v>4</v>
      </c>
      <c r="L4" s="30" t="s">
        <v>115</v>
      </c>
      <c r="M4" s="30" t="s">
        <v>116</v>
      </c>
      <c r="N4" s="30" t="s">
        <v>119</v>
      </c>
      <c r="O4" s="30" t="s">
        <v>118</v>
      </c>
      <c r="P4" s="30" t="s">
        <v>117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1</v>
      </c>
      <c r="C6" s="157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1136.5999999999999</v>
      </c>
      <c r="H6" s="36">
        <f>'Übersicht Gruppen'!G2</f>
        <v>0</v>
      </c>
      <c r="I6" s="36">
        <f>'Übersicht Gruppen'!H2</f>
        <v>0</v>
      </c>
      <c r="J6" s="37">
        <f>'Übersicht Gruppen'!I2</f>
        <v>1142.5999999999999</v>
      </c>
      <c r="K6" s="38">
        <f t="shared" ref="K6:K17" si="0">SUM(D6:I6)</f>
        <v>4570.3999999999996</v>
      </c>
      <c r="L6" s="36">
        <f>'Übersicht Gruppen'!K2</f>
        <v>1123.1999999999998</v>
      </c>
      <c r="M6" s="36">
        <f>'Übersicht Gruppen'!L2</f>
        <v>1129</v>
      </c>
      <c r="N6" s="36">
        <f>'Übersicht Gruppen'!M2</f>
        <v>1128.5</v>
      </c>
      <c r="O6" s="36">
        <f>'Übersicht Gruppen'!N2</f>
        <v>1140.5999999999999</v>
      </c>
      <c r="P6" s="36">
        <f>'Übersicht Gruppen'!O2</f>
        <v>1133.7</v>
      </c>
      <c r="Q6" s="36">
        <f>'Übersicht Gruppen'!P2</f>
        <v>0</v>
      </c>
      <c r="R6" s="37">
        <f>'Übersicht Gruppen'!Q2</f>
        <v>1130.9999999999998</v>
      </c>
      <c r="S6" s="38">
        <f t="shared" ref="S6:S17" si="1">SUM(L6:Q6)</f>
        <v>5654.9999999999991</v>
      </c>
      <c r="T6" s="37">
        <f>'Übersicht Gruppen'!S2</f>
        <v>1136.1555555555556</v>
      </c>
      <c r="U6" s="38">
        <f>SUM(S6+K6)</f>
        <v>10225.399999999998</v>
      </c>
      <c r="V6" s="148"/>
    </row>
    <row r="7" spans="1:22" ht="20.25" customHeight="1" x14ac:dyDescent="0.25">
      <c r="A7" s="39">
        <v>2</v>
      </c>
      <c r="B7" s="158" t="str">
        <f>'Übersicht Gruppen'!B3</f>
        <v>Lähden</v>
      </c>
      <c r="C7" s="159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1084.5999999999999</v>
      </c>
      <c r="H7" s="40">
        <f>'Übersicht Gruppen'!G3</f>
        <v>0</v>
      </c>
      <c r="I7" s="40">
        <f>'Übersicht Gruppen'!H3</f>
        <v>0</v>
      </c>
      <c r="J7" s="41">
        <f>'Übersicht Gruppen'!I3</f>
        <v>1074.1500000000001</v>
      </c>
      <c r="K7" s="42">
        <f t="shared" si="0"/>
        <v>4296.6000000000004</v>
      </c>
      <c r="L7" s="40">
        <f>'Übersicht Gruppen'!K3</f>
        <v>1070.1000000000001</v>
      </c>
      <c r="M7" s="40">
        <f>'Übersicht Gruppen'!L3</f>
        <v>1105.9000000000001</v>
      </c>
      <c r="N7" s="40">
        <f>'Übersicht Gruppen'!M3</f>
        <v>1029.1999999999998</v>
      </c>
      <c r="O7" s="40">
        <f>'Übersicht Gruppen'!N3</f>
        <v>1055.8</v>
      </c>
      <c r="P7" s="40">
        <f>'Übersicht Gruppen'!O3</f>
        <v>1096.8000000000002</v>
      </c>
      <c r="Q7" s="40">
        <f>'Übersicht Gruppen'!P3</f>
        <v>0</v>
      </c>
      <c r="R7" s="41">
        <f>'Übersicht Gruppen'!Q3</f>
        <v>1071.56</v>
      </c>
      <c r="S7" s="42">
        <f t="shared" si="1"/>
        <v>5357.8</v>
      </c>
      <c r="T7" s="41">
        <f>'Übersicht Gruppen'!S3</f>
        <v>1072.7111111111112</v>
      </c>
      <c r="U7" s="42">
        <f t="shared" ref="U7:U17" si="2">SUM(S7+K7)</f>
        <v>9654.4000000000015</v>
      </c>
      <c r="V7" s="42">
        <f>(U6-U7)*-1</f>
        <v>-570.99999999999636</v>
      </c>
    </row>
    <row r="8" spans="1:22" ht="20.25" customHeight="1" x14ac:dyDescent="0.25">
      <c r="A8" s="43">
        <v>3</v>
      </c>
      <c r="B8" s="156" t="str">
        <f>'Übersicht Gruppen'!B4</f>
        <v>Neubörger</v>
      </c>
      <c r="C8" s="157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1007.1</v>
      </c>
      <c r="H8" s="36">
        <f>'Übersicht Gruppen'!G4</f>
        <v>0</v>
      </c>
      <c r="I8" s="36">
        <f>'Übersicht Gruppen'!H4</f>
        <v>0</v>
      </c>
      <c r="J8" s="37">
        <f>'Übersicht Gruppen'!I4</f>
        <v>1017.4999999999999</v>
      </c>
      <c r="K8" s="38">
        <f t="shared" si="0"/>
        <v>4069.9999999999995</v>
      </c>
      <c r="L8" s="36">
        <f>'Übersicht Gruppen'!K4</f>
        <v>987.30000000000007</v>
      </c>
      <c r="M8" s="36">
        <f>'Übersicht Gruppen'!L4</f>
        <v>1052.4000000000001</v>
      </c>
      <c r="N8" s="36">
        <f>'Übersicht Gruppen'!M4</f>
        <v>998</v>
      </c>
      <c r="O8" s="36">
        <f>'Übersicht Gruppen'!N4</f>
        <v>1003.6</v>
      </c>
      <c r="P8" s="36">
        <f>'Übersicht Gruppen'!O4</f>
        <v>1047.7</v>
      </c>
      <c r="Q8" s="36">
        <f>'Übersicht Gruppen'!P4</f>
        <v>0</v>
      </c>
      <c r="R8" s="37">
        <f>'Übersicht Gruppen'!Q4</f>
        <v>1017.8</v>
      </c>
      <c r="S8" s="38">
        <f t="shared" si="1"/>
        <v>5089</v>
      </c>
      <c r="T8" s="37">
        <f>'Übersicht Gruppen'!S4</f>
        <v>1017.6666666666666</v>
      </c>
      <c r="U8" s="38">
        <f t="shared" si="2"/>
        <v>9159</v>
      </c>
      <c r="V8" s="38">
        <f t="shared" ref="V8:V17" si="3">(U7-U8)*-1</f>
        <v>-495.40000000000146</v>
      </c>
    </row>
    <row r="9" spans="1:22" ht="20.25" customHeight="1" x14ac:dyDescent="0.25">
      <c r="A9" s="29">
        <v>4</v>
      </c>
      <c r="B9" s="158" t="str">
        <f>'Übersicht Gruppen'!B5</f>
        <v>Spahnharenstätte</v>
      </c>
      <c r="C9" s="159"/>
      <c r="D9" s="40">
        <f>'Übersicht Gruppen'!C5</f>
        <v>1028.3</v>
      </c>
      <c r="E9" s="40">
        <f>'Übersicht Gruppen'!D5</f>
        <v>971.10000000000014</v>
      </c>
      <c r="F9" s="40">
        <f>'Übersicht Gruppen'!E5</f>
        <v>674.90000000000009</v>
      </c>
      <c r="G9" s="40">
        <f>'Übersicht Gruppen'!F5</f>
        <v>1025.7</v>
      </c>
      <c r="H9" s="40">
        <f>'Übersicht Gruppen'!G5</f>
        <v>0</v>
      </c>
      <c r="I9" s="40">
        <f>'Übersicht Gruppen'!H5</f>
        <v>0</v>
      </c>
      <c r="J9" s="41">
        <f>'Übersicht Gruppen'!I5</f>
        <v>925</v>
      </c>
      <c r="K9" s="42">
        <f t="shared" si="0"/>
        <v>3700</v>
      </c>
      <c r="L9" s="40">
        <f>'Übersicht Gruppen'!K5</f>
        <v>1031.5999999999999</v>
      </c>
      <c r="M9" s="40">
        <f>'Übersicht Gruppen'!L5</f>
        <v>1011.5999999999999</v>
      </c>
      <c r="N9" s="40">
        <f>'Übersicht Gruppen'!M5</f>
        <v>1023.3999999999999</v>
      </c>
      <c r="O9" s="40">
        <f>'Übersicht Gruppen'!N5</f>
        <v>1046.7</v>
      </c>
      <c r="P9" s="40">
        <f>'Übersicht Gruppen'!O5</f>
        <v>385.7</v>
      </c>
      <c r="Q9" s="40">
        <f>'Übersicht Gruppen'!P5</f>
        <v>0</v>
      </c>
      <c r="R9" s="41">
        <f>'Übersicht Gruppen'!Q5</f>
        <v>899.79999999999984</v>
      </c>
      <c r="S9" s="42">
        <f t="shared" si="1"/>
        <v>4498.9999999999991</v>
      </c>
      <c r="T9" s="41">
        <f>'Übersicht Gruppen'!S5</f>
        <v>911</v>
      </c>
      <c r="U9" s="42">
        <f t="shared" si="2"/>
        <v>8199</v>
      </c>
      <c r="V9" s="42">
        <f t="shared" si="3"/>
        <v>-960</v>
      </c>
    </row>
    <row r="10" spans="1:22" ht="20.25" customHeight="1" x14ac:dyDescent="0.25">
      <c r="A10" s="44">
        <v>5</v>
      </c>
      <c r="B10" s="156" t="str">
        <f>'Übersicht Gruppen'!B6</f>
        <v>Esterwegen 2</v>
      </c>
      <c r="C10" s="157"/>
      <c r="D10" s="36">
        <f>'Übersicht Gruppen'!C6</f>
        <v>1021.1</v>
      </c>
      <c r="E10" s="36">
        <f>'Übersicht Gruppen'!D6</f>
        <v>979</v>
      </c>
      <c r="F10" s="36">
        <f>'Übersicht Gruppen'!E6</f>
        <v>899.2</v>
      </c>
      <c r="G10" s="36">
        <f>'Übersicht Gruppen'!F6</f>
        <v>982.5</v>
      </c>
      <c r="H10" s="36">
        <f>'Übersicht Gruppen'!G6</f>
        <v>0</v>
      </c>
      <c r="I10" s="36">
        <f>'Übersicht Gruppen'!H6</f>
        <v>0</v>
      </c>
      <c r="J10" s="37">
        <f>'Übersicht Gruppen'!I6</f>
        <v>970.45</v>
      </c>
      <c r="K10" s="38">
        <f t="shared" si="0"/>
        <v>3881.8</v>
      </c>
      <c r="L10" s="36">
        <f>'Übersicht Gruppen'!K6</f>
        <v>673.1</v>
      </c>
      <c r="M10" s="36">
        <f>'Übersicht Gruppen'!L6</f>
        <v>982.99999999999989</v>
      </c>
      <c r="N10" s="36">
        <f>'Übersicht Gruppen'!M6</f>
        <v>984.3</v>
      </c>
      <c r="O10" s="36">
        <f>'Übersicht Gruppen'!N6</f>
        <v>645.6</v>
      </c>
      <c r="P10" s="36">
        <f>'Übersicht Gruppen'!O6</f>
        <v>353.1</v>
      </c>
      <c r="Q10" s="36">
        <f>'Übersicht Gruppen'!P6</f>
        <v>0</v>
      </c>
      <c r="R10" s="37">
        <f>'Übersicht Gruppen'!Q6</f>
        <v>727.81999999999994</v>
      </c>
      <c r="S10" s="38">
        <f t="shared" si="1"/>
        <v>3639.0999999999995</v>
      </c>
      <c r="T10" s="37">
        <f>'Übersicht Gruppen'!S6</f>
        <v>835.65555555555568</v>
      </c>
      <c r="U10" s="38">
        <f t="shared" si="2"/>
        <v>7520.9</v>
      </c>
      <c r="V10" s="38">
        <f t="shared" si="3"/>
        <v>-678.10000000000036</v>
      </c>
    </row>
    <row r="11" spans="1:22" ht="20.25" customHeight="1" x14ac:dyDescent="0.25">
      <c r="A11" s="45">
        <v>6</v>
      </c>
      <c r="B11" s="158" t="str">
        <f>'Übersicht Gruppen'!B7</f>
        <v>Börgerwald</v>
      </c>
      <c r="C11" s="159"/>
      <c r="D11" s="40">
        <f>'Übersicht Gruppen'!C7</f>
        <v>264.5</v>
      </c>
      <c r="E11" s="40">
        <f>'Übersicht Gruppen'!D7</f>
        <v>206.6</v>
      </c>
      <c r="F11" s="40">
        <f>'Übersicht Gruppen'!E7</f>
        <v>271.7</v>
      </c>
      <c r="G11" s="40">
        <f>'Übersicht Gruppen'!F7</f>
        <v>664.6</v>
      </c>
      <c r="H11" s="40">
        <f>'Übersicht Gruppen'!G7</f>
        <v>0</v>
      </c>
      <c r="I11" s="40">
        <f>'Übersicht Gruppen'!H7</f>
        <v>0</v>
      </c>
      <c r="J11" s="41">
        <f>'Übersicht Gruppen'!I7</f>
        <v>351.85</v>
      </c>
      <c r="K11" s="42">
        <f t="shared" si="0"/>
        <v>1407.4</v>
      </c>
      <c r="L11" s="40">
        <f>'Übersicht Gruppen'!K7</f>
        <v>642.79999999999995</v>
      </c>
      <c r="M11" s="40">
        <f>'Übersicht Gruppen'!L7</f>
        <v>380.2</v>
      </c>
      <c r="N11" s="40">
        <f>'Übersicht Gruppen'!M7</f>
        <v>678.2</v>
      </c>
      <c r="O11" s="40">
        <f>'Übersicht Gruppen'!N7</f>
        <v>656.1</v>
      </c>
      <c r="P11" s="40">
        <f>'Übersicht Gruppen'!O7</f>
        <v>674.09999999999991</v>
      </c>
      <c r="Q11" s="40">
        <f>'Übersicht Gruppen'!P7</f>
        <v>0</v>
      </c>
      <c r="R11" s="41">
        <f>'Übersicht Gruppen'!Q7</f>
        <v>606.28</v>
      </c>
      <c r="S11" s="42">
        <f t="shared" si="1"/>
        <v>3031.4</v>
      </c>
      <c r="T11" s="41">
        <f>'Übersicht Gruppen'!S7</f>
        <v>493.19999999999993</v>
      </c>
      <c r="U11" s="42">
        <f t="shared" si="2"/>
        <v>4438.8</v>
      </c>
      <c r="V11" s="42">
        <f t="shared" si="3"/>
        <v>-3082.0999999999995</v>
      </c>
    </row>
    <row r="12" spans="1:22" ht="20.25" customHeight="1" x14ac:dyDescent="0.25">
      <c r="A12" s="44">
        <v>7</v>
      </c>
      <c r="B12" s="156" t="str">
        <f>'Übersicht Gruppen'!B8</f>
        <v>Breddenberg</v>
      </c>
      <c r="C12" s="157"/>
      <c r="D12" s="36">
        <f>'Übersicht Gruppen'!C8</f>
        <v>753</v>
      </c>
      <c r="E12" s="36">
        <f>'Übersicht Gruppen'!D8</f>
        <v>647.20000000000005</v>
      </c>
      <c r="F12" s="36">
        <f>'Übersicht Gruppen'!E8</f>
        <v>652.80000000000007</v>
      </c>
      <c r="G12" s="36">
        <f>'Übersicht Gruppen'!F8</f>
        <v>547.29999999999995</v>
      </c>
      <c r="H12" s="36">
        <f>'Übersicht Gruppen'!G8</f>
        <v>0</v>
      </c>
      <c r="I12" s="36">
        <f>'Übersicht Gruppen'!H8</f>
        <v>0</v>
      </c>
      <c r="J12" s="37">
        <f>'Übersicht Gruppen'!I8</f>
        <v>650.07500000000005</v>
      </c>
      <c r="K12" s="38">
        <f t="shared" si="0"/>
        <v>2600.3000000000002</v>
      </c>
      <c r="L12" s="36">
        <f>'Übersicht Gruppen'!K8</f>
        <v>438.29999999999995</v>
      </c>
      <c r="M12" s="36">
        <f>'Übersicht Gruppen'!L8</f>
        <v>572.40000000000009</v>
      </c>
      <c r="N12" s="36">
        <f>'Übersicht Gruppen'!M8</f>
        <v>0</v>
      </c>
      <c r="O12" s="36">
        <f>'Übersicht Gruppen'!N8</f>
        <v>317.39999999999998</v>
      </c>
      <c r="P12" s="36">
        <f>'Übersicht Gruppen'!O8</f>
        <v>305.7</v>
      </c>
      <c r="Q12" s="36">
        <f>'Übersicht Gruppen'!P8</f>
        <v>0</v>
      </c>
      <c r="R12" s="37">
        <f>'Übersicht Gruppen'!Q8</f>
        <v>408.45</v>
      </c>
      <c r="S12" s="38">
        <f t="shared" si="1"/>
        <v>1633.8</v>
      </c>
      <c r="T12" s="37">
        <f>'Übersicht Gruppen'!S8</f>
        <v>529.26250000000005</v>
      </c>
      <c r="U12" s="38">
        <f t="shared" si="2"/>
        <v>4234.1000000000004</v>
      </c>
      <c r="V12" s="38">
        <f t="shared" si="3"/>
        <v>-204.69999999999982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364.8</v>
      </c>
      <c r="E13" s="40">
        <f>'Übersicht Gruppen'!D9</f>
        <v>349</v>
      </c>
      <c r="F13" s="40">
        <f>'Übersicht Gruppen'!E9</f>
        <v>359.6</v>
      </c>
      <c r="G13" s="40">
        <f>'Übersicht Gruppen'!F9</f>
        <v>371.7</v>
      </c>
      <c r="H13" s="40">
        <f>'Übersicht Gruppen'!G9</f>
        <v>0</v>
      </c>
      <c r="I13" s="40">
        <f>'Übersicht Gruppen'!H9</f>
        <v>0</v>
      </c>
      <c r="J13" s="41">
        <f>'Übersicht Gruppen'!I9</f>
        <v>361.27500000000003</v>
      </c>
      <c r="K13" s="42">
        <f t="shared" si="0"/>
        <v>1445.1000000000001</v>
      </c>
      <c r="L13" s="40">
        <f>'Übersicht Gruppen'!K9</f>
        <v>376</v>
      </c>
      <c r="M13" s="40">
        <f>'Übersicht Gruppen'!L9</f>
        <v>378.9</v>
      </c>
      <c r="N13" s="40">
        <f>'Übersicht Gruppen'!M9</f>
        <v>374.9</v>
      </c>
      <c r="O13" s="40">
        <f>'Übersicht Gruppen'!N9</f>
        <v>368</v>
      </c>
      <c r="P13" s="40">
        <f>'Übersicht Gruppen'!O9</f>
        <v>372.9</v>
      </c>
      <c r="Q13" s="40">
        <f>'Übersicht Gruppen'!P9</f>
        <v>0</v>
      </c>
      <c r="R13" s="41">
        <f>'Übersicht Gruppen'!Q9</f>
        <v>374.14</v>
      </c>
      <c r="S13" s="42">
        <f t="shared" si="1"/>
        <v>1870.6999999999998</v>
      </c>
      <c r="T13" s="41">
        <f>'Übersicht Gruppen'!S9</f>
        <v>368.42222222222222</v>
      </c>
      <c r="U13" s="42">
        <f t="shared" si="2"/>
        <v>3315.8</v>
      </c>
      <c r="V13" s="42">
        <f t="shared" si="3"/>
        <v>-918.30000000000018</v>
      </c>
    </row>
    <row r="14" spans="1:22" ht="20.25" customHeight="1" x14ac:dyDescent="0.25">
      <c r="A14" s="44">
        <v>9</v>
      </c>
      <c r="B14" s="156" t="str">
        <f>'Übersicht Gruppen'!B10</f>
        <v>Lorup</v>
      </c>
      <c r="C14" s="157"/>
      <c r="D14" s="36">
        <f>'Übersicht Gruppen'!C10</f>
        <v>368.4</v>
      </c>
      <c r="E14" s="36">
        <f>'Übersicht Gruppen'!D10</f>
        <v>360.2</v>
      </c>
      <c r="F14" s="36">
        <f>'Übersicht Gruppen'!E10</f>
        <v>361.7</v>
      </c>
      <c r="G14" s="36">
        <f>'Übersicht Gruppen'!F10</f>
        <v>346.1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359.1</v>
      </c>
      <c r="K14" s="38">
        <f t="shared" si="0"/>
        <v>1436.4</v>
      </c>
      <c r="L14" s="36">
        <f>'Übersicht Gruppen'!K10</f>
        <v>350.3</v>
      </c>
      <c r="M14" s="36">
        <f>'Übersicht Gruppen'!L10</f>
        <v>348.6</v>
      </c>
      <c r="N14" s="36">
        <f>'Übersicht Gruppen'!M10</f>
        <v>358.4</v>
      </c>
      <c r="O14" s="36">
        <f>'Übersicht Gruppen'!N10</f>
        <v>326.39999999999998</v>
      </c>
      <c r="P14" s="36">
        <f>'Übersicht Gruppen'!O10</f>
        <v>341</v>
      </c>
      <c r="Q14" s="36">
        <f>'Übersicht Gruppen'!P10</f>
        <v>0</v>
      </c>
      <c r="R14" s="37">
        <f>'Übersicht Gruppen'!Q10</f>
        <v>344.94000000000005</v>
      </c>
      <c r="S14" s="38">
        <f t="shared" si="1"/>
        <v>1724.7000000000003</v>
      </c>
      <c r="T14" s="37">
        <f>'Übersicht Gruppen'!S10</f>
        <v>351.23333333333335</v>
      </c>
      <c r="U14" s="38">
        <f t="shared" si="2"/>
        <v>3161.1000000000004</v>
      </c>
      <c r="V14" s="38">
        <f t="shared" si="3"/>
        <v>-154.69999999999982</v>
      </c>
    </row>
    <row r="15" spans="1:22" ht="20.25" customHeight="1" x14ac:dyDescent="0.25">
      <c r="A15" s="45">
        <v>10</v>
      </c>
      <c r="B15" s="158" t="str">
        <f>'Übersicht Gruppen'!B11</f>
        <v>Börgermoor</v>
      </c>
      <c r="C15" s="159"/>
      <c r="D15" s="40">
        <f>'Übersicht Gruppen'!C11</f>
        <v>360.2</v>
      </c>
      <c r="E15" s="40">
        <f>'Übersicht Gruppen'!D11</f>
        <v>357.1</v>
      </c>
      <c r="F15" s="40">
        <f>'Übersicht Gruppen'!E11</f>
        <v>358</v>
      </c>
      <c r="G15" s="40">
        <f>'Übersicht Gruppen'!F11</f>
        <v>363.1</v>
      </c>
      <c r="H15" s="40">
        <f>'Übersicht Gruppen'!G11</f>
        <v>0</v>
      </c>
      <c r="I15" s="40">
        <f>'Übersicht Gruppen'!H11</f>
        <v>0</v>
      </c>
      <c r="J15" s="41">
        <f>'Übersicht Gruppen'!I11</f>
        <v>359.6</v>
      </c>
      <c r="K15" s="42">
        <f t="shared" si="0"/>
        <v>1438.4</v>
      </c>
      <c r="L15" s="40">
        <f>'Übersicht Gruppen'!K11</f>
        <v>0</v>
      </c>
      <c r="M15" s="40">
        <f>'Übersicht Gruppen'!L11</f>
        <v>359.6</v>
      </c>
      <c r="N15" s="40">
        <f>'Übersicht Gruppen'!M11</f>
        <v>370.2</v>
      </c>
      <c r="O15" s="40">
        <f>'Übersicht Gruppen'!N11</f>
        <v>370.5</v>
      </c>
      <c r="P15" s="40">
        <f>'Übersicht Gruppen'!O11</f>
        <v>356.2</v>
      </c>
      <c r="Q15" s="40">
        <f>'Übersicht Gruppen'!P11</f>
        <v>0</v>
      </c>
      <c r="R15" s="41">
        <f>'Übersicht Gruppen'!Q11</f>
        <v>364.125</v>
      </c>
      <c r="S15" s="42">
        <f t="shared" si="1"/>
        <v>1456.5</v>
      </c>
      <c r="T15" s="41">
        <f>'Übersicht Gruppen'!S11</f>
        <v>361.86249999999995</v>
      </c>
      <c r="U15" s="42">
        <f t="shared" si="2"/>
        <v>2894.9</v>
      </c>
      <c r="V15" s="42">
        <f t="shared" si="3"/>
        <v>-266.20000000000027</v>
      </c>
    </row>
    <row r="16" spans="1:22" ht="20.25" customHeight="1" x14ac:dyDescent="0.25">
      <c r="A16" s="44">
        <v>11</v>
      </c>
      <c r="B16" s="156" t="str">
        <f>'Übersicht Gruppen'!B12</f>
        <v>Lahn</v>
      </c>
      <c r="C16" s="157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311.39999999999998</v>
      </c>
      <c r="H16" s="36">
        <f>'Übersicht Gruppen'!G12</f>
        <v>0</v>
      </c>
      <c r="I16" s="36">
        <f>'Übersicht Gruppen'!H12</f>
        <v>0</v>
      </c>
      <c r="J16" s="37">
        <f>'Übersicht Gruppen'!I12</f>
        <v>336.56666666666666</v>
      </c>
      <c r="K16" s="38">
        <f t="shared" si="0"/>
        <v>1009.6999999999999</v>
      </c>
      <c r="L16" s="36">
        <f>'Übersicht Gruppen'!K12</f>
        <v>312.89999999999998</v>
      </c>
      <c r="M16" s="36">
        <f>'Übersicht Gruppen'!L12</f>
        <v>0</v>
      </c>
      <c r="N16" s="36">
        <f>'Übersicht Gruppen'!M12</f>
        <v>299.60000000000002</v>
      </c>
      <c r="O16" s="36">
        <f>'Übersicht Gruppen'!N12</f>
        <v>324</v>
      </c>
      <c r="P16" s="36">
        <f>'Übersicht Gruppen'!O12</f>
        <v>0</v>
      </c>
      <c r="Q16" s="36">
        <f>'Übersicht Gruppen'!P12</f>
        <v>0</v>
      </c>
      <c r="R16" s="37">
        <f>'Übersicht Gruppen'!Q12</f>
        <v>312.16666666666669</v>
      </c>
      <c r="S16" s="38">
        <f t="shared" si="1"/>
        <v>936.5</v>
      </c>
      <c r="T16" s="37">
        <f>'Übersicht Gruppen'!S12</f>
        <v>324.36666666666662</v>
      </c>
      <c r="U16" s="38">
        <f t="shared" si="2"/>
        <v>1946.1999999999998</v>
      </c>
      <c r="V16" s="38">
        <f t="shared" si="3"/>
        <v>-948.70000000000027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-1946.1999999999998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923.35</v>
      </c>
      <c r="E19" s="36">
        <f t="shared" ref="E19:U19" si="4">AVERAGE(E6:E11)</f>
        <v>900.48333333333346</v>
      </c>
      <c r="F19" s="36">
        <f t="shared" si="4"/>
        <v>847.01666666666677</v>
      </c>
      <c r="G19" s="36">
        <f t="shared" si="4"/>
        <v>983.51666666666677</v>
      </c>
      <c r="H19" s="36">
        <f t="shared" si="4"/>
        <v>0</v>
      </c>
      <c r="I19" s="36">
        <f t="shared" si="4"/>
        <v>0</v>
      </c>
      <c r="J19" s="37">
        <f t="shared" si="4"/>
        <v>913.5916666666667</v>
      </c>
      <c r="K19" s="38">
        <f>SUM(K6:K11)/6</f>
        <v>3654.3666666666668</v>
      </c>
      <c r="L19" s="36">
        <f t="shared" si="4"/>
        <v>921.35000000000025</v>
      </c>
      <c r="M19" s="36">
        <f t="shared" si="4"/>
        <v>943.68333333333328</v>
      </c>
      <c r="N19" s="36">
        <f t="shared" si="4"/>
        <v>973.59999999999991</v>
      </c>
      <c r="O19" s="36">
        <f t="shared" si="4"/>
        <v>924.73333333333346</v>
      </c>
      <c r="P19" s="36">
        <f t="shared" si="4"/>
        <v>781.84999999999991</v>
      </c>
      <c r="Q19" s="36">
        <f t="shared" si="4"/>
        <v>0</v>
      </c>
      <c r="R19" s="37">
        <f t="shared" si="4"/>
        <v>909.04333333333318</v>
      </c>
      <c r="S19" s="36">
        <f t="shared" si="4"/>
        <v>4545.2166666666662</v>
      </c>
      <c r="T19" s="37">
        <f t="shared" si="4"/>
        <v>911.06481481481478</v>
      </c>
      <c r="U19" s="38">
        <f t="shared" si="4"/>
        <v>8199.5833333333339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385.2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396.15000000000003</v>
      </c>
      <c r="K23" s="38">
        <f>SUM(D23:I23)</f>
        <v>1584.6000000000001</v>
      </c>
      <c r="L23" s="38">
        <f>'Übersicht Schützen'!L2</f>
        <v>392.9</v>
      </c>
      <c r="M23" s="38">
        <f>'Übersicht Schützen'!M2</f>
        <v>386.9</v>
      </c>
      <c r="N23" s="38">
        <f>'Übersicht Schützen'!N2</f>
        <v>377.2</v>
      </c>
      <c r="O23" s="38">
        <f>'Übersicht Schützen'!O2</f>
        <v>379.3</v>
      </c>
      <c r="P23" s="38">
        <f>'Übersicht Schützen'!P2</f>
        <v>394.1</v>
      </c>
      <c r="Q23" s="38">
        <f>'Übersicht Schützen'!Q2</f>
        <v>0</v>
      </c>
      <c r="R23" s="56">
        <f>'Übersicht Schützen'!R2</f>
        <v>386.08000000000004</v>
      </c>
      <c r="S23" s="38">
        <f>SUM(L23:Q23)</f>
        <v>1930.4</v>
      </c>
      <c r="T23" s="56">
        <f>'Übersicht Schützen'!U2</f>
        <v>390.55555555555554</v>
      </c>
      <c r="U23" s="38">
        <f>SUM(K23+S23)</f>
        <v>3515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Lindemann Rita</v>
      </c>
      <c r="C24" s="89" t="str">
        <f>'Übersicht Schützen'!B3</f>
        <v>Esterwegen 1</v>
      </c>
      <c r="D24" s="58">
        <f>'Übersicht Schützen'!C3</f>
        <v>372</v>
      </c>
      <c r="E24" s="42">
        <f>'Übersicht Schützen'!D3</f>
        <v>379.6</v>
      </c>
      <c r="F24" s="42">
        <f>'Übersicht Schützen'!E3</f>
        <v>378.7</v>
      </c>
      <c r="G24" s="42">
        <f>'Übersicht Schützen'!F3</f>
        <v>375.8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376.52499999999998</v>
      </c>
      <c r="K24" s="42">
        <f>SUM(D24:I24)</f>
        <v>1506.1</v>
      </c>
      <c r="L24" s="42">
        <f>'Übersicht Schützen'!L3</f>
        <v>373.4</v>
      </c>
      <c r="M24" s="42">
        <f>'Übersicht Schützen'!M3</f>
        <v>384.3</v>
      </c>
      <c r="N24" s="42">
        <f>'Übersicht Schützen'!N3</f>
        <v>382.6</v>
      </c>
      <c r="O24" s="42">
        <f>'Übersicht Schützen'!O3</f>
        <v>384</v>
      </c>
      <c r="P24" s="42">
        <f>'Übersicht Schützen'!P3</f>
        <v>393</v>
      </c>
      <c r="Q24" s="42">
        <f>'Übersicht Schützen'!Q3</f>
        <v>0</v>
      </c>
      <c r="R24" s="59">
        <f>'Übersicht Schützen'!R3</f>
        <v>383.46000000000004</v>
      </c>
      <c r="S24" s="42">
        <f t="shared" ref="S24:S58" si="5">SUM(L24:Q24)</f>
        <v>1917.3000000000002</v>
      </c>
      <c r="T24" s="59">
        <f>'Übersicht Schützen'!U3</f>
        <v>380.37777777777779</v>
      </c>
      <c r="U24" s="42">
        <f t="shared" ref="U24:U58" si="6">SUM(K24+S24)</f>
        <v>3423.4</v>
      </c>
      <c r="V24" s="42">
        <f>(U23-U24)*-1</f>
        <v>-91.599999999999909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Spahnharenstätte</v>
      </c>
      <c r="D25" s="55">
        <f>'Übersicht Schützen'!C4</f>
        <v>380.6</v>
      </c>
      <c r="E25" s="38">
        <f>'Übersicht Schützen'!D4</f>
        <v>385.6</v>
      </c>
      <c r="F25" s="38">
        <f>'Übersicht Schützen'!E4</f>
        <v>370.3</v>
      </c>
      <c r="G25" s="38">
        <f>'Übersicht Schützen'!F4</f>
        <v>374.2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377.67500000000001</v>
      </c>
      <c r="K25" s="38">
        <f t="shared" ref="K25:K58" si="7">SUM(D25:I25)</f>
        <v>1510.7</v>
      </c>
      <c r="L25" s="38">
        <f>'Übersicht Schützen'!L4</f>
        <v>376.9</v>
      </c>
      <c r="M25" s="38">
        <f>'Übersicht Schützen'!M4</f>
        <v>366.7</v>
      </c>
      <c r="N25" s="38">
        <f>'Übersicht Schützen'!N4</f>
        <v>365.9</v>
      </c>
      <c r="O25" s="38">
        <f>'Übersicht Schützen'!O4</f>
        <v>389.4</v>
      </c>
      <c r="P25" s="38">
        <f>'Übersicht Schützen'!P4</f>
        <v>385.7</v>
      </c>
      <c r="Q25" s="38">
        <f>'Übersicht Schützen'!Q4</f>
        <v>0</v>
      </c>
      <c r="R25" s="56">
        <f>'Übersicht Schützen'!R4</f>
        <v>376.92</v>
      </c>
      <c r="S25" s="38">
        <f t="shared" si="5"/>
        <v>1884.6000000000001</v>
      </c>
      <c r="T25" s="56">
        <f>'Übersicht Schützen'!U4</f>
        <v>377.25555555555553</v>
      </c>
      <c r="U25" s="38">
        <f t="shared" si="6"/>
        <v>3395.3</v>
      </c>
      <c r="V25" s="38">
        <f t="shared" ref="V25:V52" si="8">(U24-U25)*-1</f>
        <v>-28.099999999999909</v>
      </c>
    </row>
    <row r="26" spans="1:22" s="51" customFormat="1" ht="18" customHeight="1" x14ac:dyDescent="0.25">
      <c r="A26" s="52">
        <v>4</v>
      </c>
      <c r="B26" s="57" t="str">
        <f>'Übersicht Schützen'!A5</f>
        <v>Trempeck Sebastian</v>
      </c>
      <c r="C26" s="89" t="str">
        <f>'Übersicht Schützen'!B5</f>
        <v>Sögel</v>
      </c>
      <c r="D26" s="58">
        <f>'Übersicht Schützen'!C5</f>
        <v>364.8</v>
      </c>
      <c r="E26" s="42">
        <f>'Übersicht Schützen'!D5</f>
        <v>349</v>
      </c>
      <c r="F26" s="42">
        <f>'Übersicht Schützen'!E5</f>
        <v>359.6</v>
      </c>
      <c r="G26" s="42">
        <f>'Übersicht Schützen'!F5</f>
        <v>371.7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361.27500000000003</v>
      </c>
      <c r="K26" s="42">
        <f t="shared" si="7"/>
        <v>1445.1000000000001</v>
      </c>
      <c r="L26" s="42">
        <f>'Übersicht Schützen'!L5</f>
        <v>376</v>
      </c>
      <c r="M26" s="42">
        <f>'Übersicht Schützen'!M5</f>
        <v>378.9</v>
      </c>
      <c r="N26" s="42">
        <f>'Übersicht Schützen'!N5</f>
        <v>374.9</v>
      </c>
      <c r="O26" s="42">
        <f>'Übersicht Schützen'!O5</f>
        <v>368</v>
      </c>
      <c r="P26" s="42">
        <f>'Übersicht Schützen'!P5</f>
        <v>372.9</v>
      </c>
      <c r="Q26" s="42">
        <f>'Übersicht Schützen'!Q5</f>
        <v>0</v>
      </c>
      <c r="R26" s="59">
        <f>'Übersicht Schützen'!R5</f>
        <v>374.14</v>
      </c>
      <c r="S26" s="42">
        <f t="shared" si="5"/>
        <v>1870.6999999999998</v>
      </c>
      <c r="T26" s="59">
        <f>'Übersicht Schützen'!U5</f>
        <v>368.42222222222222</v>
      </c>
      <c r="U26" s="42">
        <f t="shared" si="6"/>
        <v>3315.8</v>
      </c>
      <c r="V26" s="42">
        <f t="shared" si="8"/>
        <v>-79.5</v>
      </c>
    </row>
    <row r="27" spans="1:22" s="51" customFormat="1" ht="18" customHeight="1" x14ac:dyDescent="0.25">
      <c r="A27" s="43">
        <v>5</v>
      </c>
      <c r="B27" s="54" t="str">
        <f>'Übersicht Schützen'!A6</f>
        <v>Kassens Marie</v>
      </c>
      <c r="C27" s="88" t="str">
        <f>'Übersicht Schützen'!B6</f>
        <v>Esterwegen 1</v>
      </c>
      <c r="D27" s="55">
        <f>'Übersicht Schützen'!C6</f>
        <v>359.6</v>
      </c>
      <c r="E27" s="38">
        <f>'Übersicht Schützen'!D6</f>
        <v>382.6</v>
      </c>
      <c r="F27" s="38">
        <f>'Übersicht Schützen'!E6</f>
        <v>361.6</v>
      </c>
      <c r="G27" s="38">
        <f>'Übersicht Schützen'!F6</f>
        <v>375.6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369.85</v>
      </c>
      <c r="K27" s="38">
        <f t="shared" si="7"/>
        <v>1479.4</v>
      </c>
      <c r="L27" s="38">
        <f>'Übersicht Schützen'!L6</f>
        <v>356.9</v>
      </c>
      <c r="M27" s="38">
        <f>'Übersicht Schützen'!M6</f>
        <v>357.8</v>
      </c>
      <c r="N27" s="38">
        <f>'Übersicht Schützen'!N6</f>
        <v>368.7</v>
      </c>
      <c r="O27" s="38">
        <f>'Übersicht Schützen'!O6</f>
        <v>377.3</v>
      </c>
      <c r="P27" s="38">
        <f>'Übersicht Schützen'!P6</f>
        <v>346.6</v>
      </c>
      <c r="Q27" s="38">
        <f>'Übersicht Schützen'!Q6</f>
        <v>0</v>
      </c>
      <c r="R27" s="56">
        <f>'Übersicht Schützen'!R6</f>
        <v>361.46000000000004</v>
      </c>
      <c r="S27" s="38">
        <f t="shared" si="5"/>
        <v>1807.3000000000002</v>
      </c>
      <c r="T27" s="56">
        <f>'Übersicht Schützen'!U6</f>
        <v>365.18888888888893</v>
      </c>
      <c r="U27" s="38">
        <f t="shared" si="6"/>
        <v>3286.7000000000003</v>
      </c>
      <c r="V27" s="38">
        <f t="shared" si="8"/>
        <v>-29.099999999999909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358.8</v>
      </c>
      <c r="E28" s="42">
        <f>'Übersicht Schützen'!D7</f>
        <v>375.9</v>
      </c>
      <c r="F28" s="42">
        <f>'Übersicht Schützen'!E7</f>
        <v>359.6</v>
      </c>
      <c r="G28" s="42">
        <f>'Übersicht Schützen'!F7</f>
        <v>352.1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361.6</v>
      </c>
      <c r="K28" s="42">
        <f t="shared" si="7"/>
        <v>1446.4</v>
      </c>
      <c r="L28" s="42">
        <f>'Übersicht Schützen'!L7</f>
        <v>368.9</v>
      </c>
      <c r="M28" s="42">
        <f>'Übersicht Schützen'!M7</f>
        <v>358.2</v>
      </c>
      <c r="N28" s="42">
        <f>'Übersicht Schützen'!N7</f>
        <v>356.4</v>
      </c>
      <c r="O28" s="42">
        <f>'Übersicht Schützen'!O7</f>
        <v>367.7</v>
      </c>
      <c r="P28" s="42">
        <f>'Übersicht Schützen'!P7</f>
        <v>375.6</v>
      </c>
      <c r="Q28" s="42">
        <f>'Übersicht Schützen'!Q7</f>
        <v>0</v>
      </c>
      <c r="R28" s="59">
        <f>'Übersicht Schützen'!R7</f>
        <v>365.36</v>
      </c>
      <c r="S28" s="42">
        <f t="shared" si="5"/>
        <v>1826.8000000000002</v>
      </c>
      <c r="T28" s="59">
        <f>'Übersicht Schützen'!U7</f>
        <v>363.68888888888887</v>
      </c>
      <c r="U28" s="42">
        <f t="shared" si="6"/>
        <v>3273.2000000000003</v>
      </c>
      <c r="V28" s="42">
        <f t="shared" si="8"/>
        <v>-13.5</v>
      </c>
    </row>
    <row r="29" spans="1:22" s="51" customFormat="1" ht="18" customHeight="1" x14ac:dyDescent="0.25">
      <c r="A29" s="50">
        <v>7</v>
      </c>
      <c r="B29" s="54" t="str">
        <f>'Übersicht Schützen'!A8</f>
        <v>Ostermann Ulrich</v>
      </c>
      <c r="C29" s="88" t="str">
        <f>'Übersicht Schützen'!B8</f>
        <v>Lähden</v>
      </c>
      <c r="D29" s="55">
        <f>'Übersicht Schützen'!C8</f>
        <v>365.2</v>
      </c>
      <c r="E29" s="38">
        <f>'Übersicht Schützen'!D8</f>
        <v>370.3</v>
      </c>
      <c r="F29" s="38">
        <f>'Übersicht Schützen'!E8</f>
        <v>362.7</v>
      </c>
      <c r="G29" s="38">
        <f>'Übersicht Schützen'!F8</f>
        <v>359.8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364.5</v>
      </c>
      <c r="K29" s="38">
        <f t="shared" si="7"/>
        <v>1458</v>
      </c>
      <c r="L29" s="38">
        <f>'Übersicht Schützen'!L8</f>
        <v>347.7</v>
      </c>
      <c r="M29" s="38">
        <f>'Übersicht Schützen'!M8</f>
        <v>372.4</v>
      </c>
      <c r="N29" s="38">
        <f>'Übersicht Schützen'!N8</f>
        <v>343.8</v>
      </c>
      <c r="O29" s="38">
        <f>'Übersicht Schützen'!O8</f>
        <v>352.9</v>
      </c>
      <c r="P29" s="38">
        <f>'Übersicht Schützen'!P8</f>
        <v>364.3</v>
      </c>
      <c r="Q29" s="38">
        <f>'Übersicht Schützen'!Q8</f>
        <v>0</v>
      </c>
      <c r="R29" s="56">
        <f>'Übersicht Schützen'!R8</f>
        <v>356.21999999999991</v>
      </c>
      <c r="S29" s="38">
        <f t="shared" si="5"/>
        <v>1781.0999999999997</v>
      </c>
      <c r="T29" s="56">
        <f>'Übersicht Schützen'!U8</f>
        <v>359.90000000000003</v>
      </c>
      <c r="U29" s="38">
        <f t="shared" si="6"/>
        <v>3239.0999999999995</v>
      </c>
      <c r="V29" s="38">
        <f t="shared" si="8"/>
        <v>-34.100000000000819</v>
      </c>
    </row>
    <row r="30" spans="1:22" s="51" customFormat="1" ht="18" customHeight="1" x14ac:dyDescent="0.25">
      <c r="A30" s="29">
        <v>8</v>
      </c>
      <c r="B30" s="57" t="str">
        <f>'Übersicht Schützen'!A9</f>
        <v>Merschendorf Hendrik</v>
      </c>
      <c r="C30" s="89" t="str">
        <f>'Übersicht Schützen'!B9</f>
        <v>Lähden</v>
      </c>
      <c r="D30" s="58">
        <f>'Übersicht Schützen'!C9</f>
        <v>359.8</v>
      </c>
      <c r="E30" s="42">
        <f>'Übersicht Schützen'!D9</f>
        <v>358.6</v>
      </c>
      <c r="F30" s="42">
        <f>'Übersicht Schützen'!E9</f>
        <v>369.6</v>
      </c>
      <c r="G30" s="42">
        <f>'Übersicht Schützen'!F9</f>
        <v>356.6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361.15</v>
      </c>
      <c r="K30" s="42">
        <f t="shared" si="7"/>
        <v>1444.6</v>
      </c>
      <c r="L30" s="42">
        <f>'Übersicht Schützen'!L9</f>
        <v>362.8</v>
      </c>
      <c r="M30" s="42">
        <f>'Übersicht Schützen'!M9</f>
        <v>372.4</v>
      </c>
      <c r="N30" s="42">
        <f>'Übersicht Schützen'!N9</f>
        <v>337.9</v>
      </c>
      <c r="O30" s="42">
        <f>'Übersicht Schützen'!O9</f>
        <v>351.4</v>
      </c>
      <c r="P30" s="42">
        <f>'Übersicht Schützen'!P9</f>
        <v>360.9</v>
      </c>
      <c r="Q30" s="42">
        <f>'Übersicht Schützen'!Q9</f>
        <v>0</v>
      </c>
      <c r="R30" s="59">
        <f>'Übersicht Schützen'!R9</f>
        <v>357.08000000000004</v>
      </c>
      <c r="S30" s="42">
        <f t="shared" si="5"/>
        <v>1785.4</v>
      </c>
      <c r="T30" s="59">
        <f>'Übersicht Schützen'!U9</f>
        <v>358.88888888888891</v>
      </c>
      <c r="U30" s="42">
        <f t="shared" si="6"/>
        <v>3230</v>
      </c>
      <c r="V30" s="42">
        <f t="shared" si="8"/>
        <v>-9.0999999999994543</v>
      </c>
    </row>
    <row r="31" spans="1:22" s="51" customFormat="1" ht="18" customHeight="1" x14ac:dyDescent="0.25">
      <c r="A31" s="43">
        <v>9</v>
      </c>
      <c r="B31" s="54" t="str">
        <f>'Übersicht Schützen'!A10</f>
        <v>Korte Niklas</v>
      </c>
      <c r="C31" s="88" t="str">
        <f>'Übersicht Schützen'!B10</f>
        <v>Esterwegen 2</v>
      </c>
      <c r="D31" s="55">
        <f>'Übersicht Schützen'!C10</f>
        <v>350.7</v>
      </c>
      <c r="E31" s="38">
        <f>'Übersicht Schützen'!D10</f>
        <v>358.4</v>
      </c>
      <c r="F31" s="38">
        <f>'Übersicht Schützen'!E10</f>
        <v>323.89999999999998</v>
      </c>
      <c r="G31" s="38">
        <f>'Übersicht Schützen'!F10</f>
        <v>354.7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346.92500000000001</v>
      </c>
      <c r="K31" s="38">
        <f t="shared" si="7"/>
        <v>1387.7</v>
      </c>
      <c r="L31" s="38">
        <f>'Übersicht Schützen'!L10</f>
        <v>353.1</v>
      </c>
      <c r="M31" s="38">
        <f>'Übersicht Schützen'!M10</f>
        <v>364.9</v>
      </c>
      <c r="N31" s="38">
        <f>'Übersicht Schützen'!N10</f>
        <v>376.5</v>
      </c>
      <c r="O31" s="38">
        <f>'Übersicht Schützen'!O10</f>
        <v>366.5</v>
      </c>
      <c r="P31" s="38">
        <f>'Übersicht Schützen'!P10</f>
        <v>353.1</v>
      </c>
      <c r="Q31" s="38">
        <f>'Übersicht Schützen'!Q10</f>
        <v>0</v>
      </c>
      <c r="R31" s="56">
        <f>'Übersicht Schützen'!R10</f>
        <v>362.82</v>
      </c>
      <c r="S31" s="38">
        <f t="shared" si="5"/>
        <v>1814.1</v>
      </c>
      <c r="T31" s="56">
        <f>'Übersicht Schützen'!U10</f>
        <v>355.75555555555559</v>
      </c>
      <c r="U31" s="38">
        <f t="shared" si="6"/>
        <v>3201.8</v>
      </c>
      <c r="V31" s="38">
        <f t="shared" si="8"/>
        <v>-28.199999999999818</v>
      </c>
    </row>
    <row r="32" spans="1:22" s="51" customFormat="1" ht="18" customHeight="1" x14ac:dyDescent="0.25">
      <c r="A32" s="52">
        <v>10</v>
      </c>
      <c r="B32" s="57" t="str">
        <f>'Übersicht Schützen'!A11</f>
        <v>Leuker Arne</v>
      </c>
      <c r="C32" s="89" t="str">
        <f>'Übersicht Schützen'!B11</f>
        <v>Lorup</v>
      </c>
      <c r="D32" s="58">
        <f>'Übersicht Schützen'!C11</f>
        <v>368.4</v>
      </c>
      <c r="E32" s="42">
        <f>'Übersicht Schützen'!D11</f>
        <v>360.2</v>
      </c>
      <c r="F32" s="42">
        <f>'Übersicht Schützen'!E11</f>
        <v>361.7</v>
      </c>
      <c r="G32" s="42">
        <f>'Übersicht Schützen'!F11</f>
        <v>346.1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359.1</v>
      </c>
      <c r="K32" s="42">
        <f t="shared" si="7"/>
        <v>1436.4</v>
      </c>
      <c r="L32" s="42">
        <f>'Übersicht Schützen'!L11</f>
        <v>350.3</v>
      </c>
      <c r="M32" s="42">
        <f>'Übersicht Schützen'!M11</f>
        <v>348.6</v>
      </c>
      <c r="N32" s="42">
        <f>'Übersicht Schützen'!N11</f>
        <v>358.4</v>
      </c>
      <c r="O32" s="42">
        <f>'Übersicht Schützen'!O11</f>
        <v>326.39999999999998</v>
      </c>
      <c r="P32" s="42">
        <f>'Übersicht Schützen'!P11</f>
        <v>341</v>
      </c>
      <c r="Q32" s="42">
        <f>'Übersicht Schützen'!Q11</f>
        <v>0</v>
      </c>
      <c r="R32" s="59">
        <f>'Übersicht Schützen'!R11</f>
        <v>344.94000000000005</v>
      </c>
      <c r="S32" s="42">
        <f t="shared" si="5"/>
        <v>1724.7000000000003</v>
      </c>
      <c r="T32" s="59">
        <f>'Übersicht Schützen'!U11</f>
        <v>351.23333333333335</v>
      </c>
      <c r="U32" s="42">
        <f t="shared" si="6"/>
        <v>3161.1000000000004</v>
      </c>
      <c r="V32" s="42">
        <f t="shared" si="8"/>
        <v>-40.699999999999818</v>
      </c>
    </row>
    <row r="33" spans="1:44" s="51" customFormat="1" ht="18" customHeight="1" x14ac:dyDescent="0.25">
      <c r="A33" s="50">
        <v>11</v>
      </c>
      <c r="B33" s="54" t="str">
        <f>'Übersicht Schützen'!A12</f>
        <v>Suhle Marie Louise</v>
      </c>
      <c r="C33" s="88" t="str">
        <f>'Übersicht Schützen'!B12</f>
        <v>Esterwegen 1</v>
      </c>
      <c r="D33" s="55">
        <f>'Übersicht Schützen'!C12</f>
        <v>359.9</v>
      </c>
      <c r="E33" s="38">
        <f>'Übersicht Schützen'!D12</f>
        <v>358.3</v>
      </c>
      <c r="F33" s="38">
        <f>'Übersicht Schützen'!E12</f>
        <v>339.9</v>
      </c>
      <c r="G33" s="38">
        <f>'Übersicht Schützen'!F12</f>
        <v>349.6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351.92499999999995</v>
      </c>
      <c r="K33" s="38">
        <f t="shared" si="7"/>
        <v>1407.6999999999998</v>
      </c>
      <c r="L33" s="38">
        <f>'Übersicht Schützen'!L12</f>
        <v>330.8</v>
      </c>
      <c r="M33" s="38">
        <f>'Übersicht Schützen'!M12</f>
        <v>343.2</v>
      </c>
      <c r="N33" s="38">
        <f>'Übersicht Schützen'!N12</f>
        <v>347.2</v>
      </c>
      <c r="O33" s="38">
        <f>'Übersicht Schützen'!O12</f>
        <v>345.7</v>
      </c>
      <c r="P33" s="38">
        <f>'Übersicht Schützen'!P12</f>
        <v>345</v>
      </c>
      <c r="Q33" s="38">
        <f>'Übersicht Schützen'!Q12</f>
        <v>0</v>
      </c>
      <c r="R33" s="56">
        <f>'Übersicht Schützen'!R12</f>
        <v>342.38</v>
      </c>
      <c r="S33" s="38">
        <f t="shared" si="5"/>
        <v>1711.9</v>
      </c>
      <c r="T33" s="56">
        <f>'Übersicht Schützen'!U12</f>
        <v>346.62222222222215</v>
      </c>
      <c r="U33" s="38">
        <f t="shared" si="6"/>
        <v>3119.6</v>
      </c>
      <c r="V33" s="38">
        <f t="shared" si="8"/>
        <v>-41.500000000000455</v>
      </c>
    </row>
    <row r="34" spans="1:44" s="51" customFormat="1" ht="18" customHeight="1" x14ac:dyDescent="0.25">
      <c r="A34" s="29">
        <v>12</v>
      </c>
      <c r="B34" s="57" t="str">
        <f>'Übersicht Schützen'!A13</f>
        <v>Ortmann Neele</v>
      </c>
      <c r="C34" s="89" t="str">
        <f>'Übersicht Schützen'!B13</f>
        <v>Börgermoor</v>
      </c>
      <c r="D34" s="58">
        <f>'Übersicht Schützen'!C13</f>
        <v>360.2</v>
      </c>
      <c r="E34" s="42">
        <f>'Übersicht Schützen'!D13</f>
        <v>357.1</v>
      </c>
      <c r="F34" s="42">
        <f>'Übersicht Schützen'!E13</f>
        <v>358</v>
      </c>
      <c r="G34" s="42">
        <f>'Übersicht Schützen'!F13</f>
        <v>363.1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359.6</v>
      </c>
      <c r="K34" s="42">
        <f t="shared" si="7"/>
        <v>1438.4</v>
      </c>
      <c r="L34" s="42">
        <f>'Übersicht Schützen'!L13</f>
        <v>0</v>
      </c>
      <c r="M34" s="42">
        <f>'Übersicht Schützen'!M13</f>
        <v>359.6</v>
      </c>
      <c r="N34" s="42">
        <f>'Übersicht Schützen'!N13</f>
        <v>370.2</v>
      </c>
      <c r="O34" s="42">
        <f>'Übersicht Schützen'!O13</f>
        <v>370.5</v>
      </c>
      <c r="P34" s="42">
        <f>'Übersicht Schützen'!P13</f>
        <v>356.2</v>
      </c>
      <c r="Q34" s="42">
        <f>'Übersicht Schützen'!Q13</f>
        <v>0</v>
      </c>
      <c r="R34" s="59">
        <f>'Übersicht Schützen'!R13</f>
        <v>364.125</v>
      </c>
      <c r="S34" s="42">
        <f t="shared" si="5"/>
        <v>1456.5</v>
      </c>
      <c r="T34" s="59">
        <f>'Übersicht Schützen'!U13</f>
        <v>361.86249999999995</v>
      </c>
      <c r="U34" s="42">
        <f t="shared" si="6"/>
        <v>2894.9</v>
      </c>
      <c r="V34" s="42">
        <f t="shared" si="8"/>
        <v>-224.69999999999982</v>
      </c>
    </row>
    <row r="35" spans="1:44" s="51" customFormat="1" ht="18" customHeight="1" x14ac:dyDescent="0.25">
      <c r="A35" s="50">
        <v>13</v>
      </c>
      <c r="B35" s="54" t="str">
        <f>'Übersicht Schützen'!A14</f>
        <v>Schulte Anna</v>
      </c>
      <c r="C35" s="88" t="str">
        <f>'Übersicht Schützen'!B14</f>
        <v>Neubörger</v>
      </c>
      <c r="D35" s="55">
        <f>'Übersicht Schützen'!C14</f>
        <v>294.5</v>
      </c>
      <c r="E35" s="38">
        <f>'Übersicht Schützen'!D14</f>
        <v>293.5</v>
      </c>
      <c r="F35" s="38">
        <f>'Übersicht Schützen'!E14</f>
        <v>271.39999999999998</v>
      </c>
      <c r="G35" s="38">
        <f>'Übersicht Schützen'!F14</f>
        <v>322.89999999999998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295.57499999999999</v>
      </c>
      <c r="K35" s="38">
        <f t="shared" si="7"/>
        <v>1182.3</v>
      </c>
      <c r="L35" s="38">
        <f>'Übersicht Schützen'!L14</f>
        <v>298.10000000000002</v>
      </c>
      <c r="M35" s="38">
        <f>'Übersicht Schützen'!M14</f>
        <v>329.8</v>
      </c>
      <c r="N35" s="38">
        <f>'Übersicht Schützen'!N14</f>
        <v>326</v>
      </c>
      <c r="O35" s="38">
        <f>'Übersicht Schützen'!O14</f>
        <v>313.60000000000002</v>
      </c>
      <c r="P35" s="38">
        <f>'Übersicht Schützen'!P14</f>
        <v>328.8</v>
      </c>
      <c r="Q35" s="38">
        <f>'Übersicht Schützen'!Q14</f>
        <v>0</v>
      </c>
      <c r="R35" s="56">
        <f>'Übersicht Schützen'!R14</f>
        <v>319.26</v>
      </c>
      <c r="S35" s="38">
        <f t="shared" si="5"/>
        <v>1596.3</v>
      </c>
      <c r="T35" s="56">
        <f>'Übersicht Schützen'!U14</f>
        <v>308.73333333333335</v>
      </c>
      <c r="U35" s="38">
        <f t="shared" si="6"/>
        <v>2778.6</v>
      </c>
      <c r="V35" s="38">
        <f t="shared" si="8"/>
        <v>-116.30000000000018</v>
      </c>
    </row>
    <row r="36" spans="1:44" s="51" customFormat="1" ht="18" customHeight="1" x14ac:dyDescent="0.25">
      <c r="A36" s="52">
        <v>14</v>
      </c>
      <c r="B36" s="57" t="str">
        <f>'Übersicht Schützen'!A15</f>
        <v>Hermes Kai</v>
      </c>
      <c r="C36" s="89" t="str">
        <f>'Übersicht Schützen'!B15</f>
        <v>Neubörger</v>
      </c>
      <c r="D36" s="58">
        <f>'Übersicht Schützen'!C15</f>
        <v>340.9</v>
      </c>
      <c r="E36" s="42">
        <f>'Übersicht Schützen'!D15</f>
        <v>324.8</v>
      </c>
      <c r="F36" s="42">
        <f>'Übersicht Schützen'!E15</f>
        <v>345.7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337.13333333333338</v>
      </c>
      <c r="K36" s="42">
        <f t="shared" si="7"/>
        <v>1011.4000000000001</v>
      </c>
      <c r="L36" s="42">
        <f>'Übersicht Schützen'!L15</f>
        <v>320.3</v>
      </c>
      <c r="M36" s="42">
        <f>'Übersicht Schützen'!M15</f>
        <v>341.1</v>
      </c>
      <c r="N36" s="42">
        <f>'Übersicht Schützen'!N15</f>
        <v>315.60000000000002</v>
      </c>
      <c r="O36" s="42">
        <f>'Übersicht Schützen'!O15</f>
        <v>322.3</v>
      </c>
      <c r="P36" s="42">
        <f>'Übersicht Schützen'!P15</f>
        <v>343.3</v>
      </c>
      <c r="Q36" s="42">
        <f>'Übersicht Schützen'!Q15</f>
        <v>0</v>
      </c>
      <c r="R36" s="59">
        <f>'Übersicht Schützen'!R15</f>
        <v>328.52000000000004</v>
      </c>
      <c r="S36" s="42">
        <f t="shared" si="5"/>
        <v>1642.6000000000001</v>
      </c>
      <c r="T36" s="59">
        <f>'Übersicht Schützen'!U15</f>
        <v>331.75000000000006</v>
      </c>
      <c r="U36" s="42">
        <f t="shared" si="6"/>
        <v>2654</v>
      </c>
      <c r="V36" s="42">
        <f t="shared" si="8"/>
        <v>-124.59999999999991</v>
      </c>
    </row>
    <row r="37" spans="1:44" s="51" customFormat="1" ht="18" customHeight="1" x14ac:dyDescent="0.25">
      <c r="A37" s="43">
        <v>15</v>
      </c>
      <c r="B37" s="54" t="str">
        <f>'Übersicht Schützen'!A16</f>
        <v>Heitmann Jannes</v>
      </c>
      <c r="C37" s="88" t="str">
        <f>'Übersicht Schützen'!B16</f>
        <v>Spahnharenstätte</v>
      </c>
      <c r="D37" s="55">
        <f>'Übersicht Schützen'!C16</f>
        <v>315.3</v>
      </c>
      <c r="E37" s="38">
        <f>'Übersicht Schützen'!D16</f>
        <v>288.2</v>
      </c>
      <c r="F37" s="38">
        <f>'Übersicht Schützen'!E16</f>
        <v>304.60000000000002</v>
      </c>
      <c r="G37" s="38">
        <f>'Übersicht Schützen'!F16</f>
        <v>335.7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310.95</v>
      </c>
      <c r="K37" s="38">
        <f t="shared" si="7"/>
        <v>1243.8</v>
      </c>
      <c r="L37" s="38">
        <f>'Übersicht Schützen'!L16</f>
        <v>320</v>
      </c>
      <c r="M37" s="38">
        <f>'Übersicht Schützen'!M16</f>
        <v>285.89999999999998</v>
      </c>
      <c r="N37" s="38">
        <f>'Übersicht Schützen'!N16</f>
        <v>324.3</v>
      </c>
      <c r="O37" s="38">
        <f>'Übersicht Schützen'!O16</f>
        <v>324.8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313.75</v>
      </c>
      <c r="S37" s="38">
        <f t="shared" si="5"/>
        <v>1255</v>
      </c>
      <c r="T37" s="56">
        <f>'Übersicht Schützen'!U16</f>
        <v>312.35000000000002</v>
      </c>
      <c r="U37" s="38">
        <f t="shared" si="6"/>
        <v>2498.8000000000002</v>
      </c>
      <c r="V37" s="38">
        <f t="shared" si="8"/>
        <v>-155.19999999999982</v>
      </c>
    </row>
    <row r="38" spans="1:44" s="51" customFormat="1" ht="18" customHeight="1" x14ac:dyDescent="0.25">
      <c r="A38" s="29">
        <v>16</v>
      </c>
      <c r="B38" s="57" t="str">
        <f>'Übersicht Schützen'!A17</f>
        <v>Strüwing Heinz</v>
      </c>
      <c r="C38" s="89" t="str">
        <f>'Übersicht Schützen'!B17</f>
        <v>Lähden</v>
      </c>
      <c r="D38" s="58">
        <f>'Übersicht Schützen'!C17</f>
        <v>346</v>
      </c>
      <c r="E38" s="42">
        <f>'Übersicht Schützen'!D17</f>
        <v>352.8</v>
      </c>
      <c r="F38" s="42">
        <f>'Übersicht Schützen'!E17</f>
        <v>0</v>
      </c>
      <c r="G38" s="42">
        <f>'Übersicht Schützen'!F17</f>
        <v>357.3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352.0333333333333</v>
      </c>
      <c r="K38" s="42">
        <f t="shared" si="7"/>
        <v>1056.0999999999999</v>
      </c>
      <c r="L38" s="42">
        <f>'Übersicht Schützen'!L17</f>
        <v>0</v>
      </c>
      <c r="M38" s="42">
        <f>'Übersicht Schützen'!M17</f>
        <v>352.9</v>
      </c>
      <c r="N38" s="42">
        <f>'Übersicht Schützen'!N17</f>
        <v>347.5</v>
      </c>
      <c r="O38" s="42">
        <f>'Übersicht Schützen'!O17</f>
        <v>351.5</v>
      </c>
      <c r="P38" s="42">
        <f>'Übersicht Schützen'!P17</f>
        <v>349.7</v>
      </c>
      <c r="Q38" s="42">
        <f>'Übersicht Schützen'!Q17</f>
        <v>0</v>
      </c>
      <c r="R38" s="59">
        <f>'Übersicht Schützen'!R17</f>
        <v>350.40000000000003</v>
      </c>
      <c r="S38" s="42">
        <f t="shared" si="5"/>
        <v>1401.6000000000001</v>
      </c>
      <c r="T38" s="59">
        <f>'Übersicht Schützen'!U17</f>
        <v>351.09999999999997</v>
      </c>
      <c r="U38" s="42">
        <f t="shared" si="6"/>
        <v>2457.6999999999998</v>
      </c>
      <c r="V38" s="42">
        <f t="shared" si="8"/>
        <v>-41.100000000000364</v>
      </c>
    </row>
    <row r="39" spans="1:44" s="51" customFormat="1" ht="18" customHeight="1" x14ac:dyDescent="0.25">
      <c r="A39" s="50">
        <v>17</v>
      </c>
      <c r="B39" s="54" t="str">
        <f>'Übersicht Schützen'!A18</f>
        <v>Kuper Leon</v>
      </c>
      <c r="C39" s="88" t="str">
        <f>'Übersicht Schützen'!B18</f>
        <v>Breddenberg</v>
      </c>
      <c r="D39" s="55">
        <f>'Übersicht Schützen'!C18</f>
        <v>246.6</v>
      </c>
      <c r="E39" s="38">
        <f>'Übersicht Schützen'!D18</f>
        <v>279.7</v>
      </c>
      <c r="F39" s="38">
        <f>'Übersicht Schützen'!E18</f>
        <v>291.89999999999998</v>
      </c>
      <c r="G39" s="38">
        <f>'Übersicht Schützen'!F18</f>
        <v>307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281.29999999999995</v>
      </c>
      <c r="K39" s="38">
        <f t="shared" si="7"/>
        <v>1125.1999999999998</v>
      </c>
      <c r="L39" s="38">
        <f>'Übersicht Schützen'!L18</f>
        <v>311.2</v>
      </c>
      <c r="M39" s="38">
        <f>'Übersicht Schützen'!M18</f>
        <v>305.60000000000002</v>
      </c>
      <c r="N39" s="38">
        <f>'Übersicht Schützen'!N18</f>
        <v>0</v>
      </c>
      <c r="O39" s="38">
        <f>'Übersicht Schützen'!O18</f>
        <v>317.39999999999998</v>
      </c>
      <c r="P39" s="38">
        <f>'Übersicht Schützen'!P18</f>
        <v>305.7</v>
      </c>
      <c r="Q39" s="38">
        <f>'Übersicht Schützen'!Q18</f>
        <v>0</v>
      </c>
      <c r="R39" s="56">
        <f>'Übersicht Schützen'!R18</f>
        <v>309.97499999999997</v>
      </c>
      <c r="S39" s="38">
        <f t="shared" si="5"/>
        <v>1239.8999999999999</v>
      </c>
      <c r="T39" s="56">
        <f>'Übersicht Schützen'!U18</f>
        <v>295.63749999999999</v>
      </c>
      <c r="U39" s="38">
        <f t="shared" si="6"/>
        <v>2365.0999999999995</v>
      </c>
      <c r="V39" s="38">
        <f t="shared" si="8"/>
        <v>-92.600000000000364</v>
      </c>
    </row>
    <row r="40" spans="1:44" s="51" customFormat="1" ht="18" customHeight="1" x14ac:dyDescent="0.25">
      <c r="A40" s="29">
        <v>18</v>
      </c>
      <c r="B40" s="57" t="str">
        <f>'Übersicht Schützen'!A19</f>
        <v>Antons Mathis</v>
      </c>
      <c r="C40" s="89" t="str">
        <f>'Übersicht Schützen'!B19</f>
        <v>Börgerwald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389.8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389.8</v>
      </c>
      <c r="K40" s="42">
        <f t="shared" si="7"/>
        <v>389.8</v>
      </c>
      <c r="L40" s="42">
        <f>'Übersicht Schützen'!L19</f>
        <v>393.3</v>
      </c>
      <c r="M40" s="42">
        <f>'Übersicht Schützen'!M19</f>
        <v>380.2</v>
      </c>
      <c r="N40" s="42">
        <f>'Übersicht Schützen'!N19</f>
        <v>392.6</v>
      </c>
      <c r="O40" s="42">
        <f>'Übersicht Schützen'!O19</f>
        <v>390.6</v>
      </c>
      <c r="P40" s="42">
        <f>'Übersicht Schützen'!P19</f>
        <v>390.9</v>
      </c>
      <c r="Q40" s="42">
        <f>'Übersicht Schützen'!Q19</f>
        <v>0</v>
      </c>
      <c r="R40" s="59">
        <f>'Übersicht Schützen'!R19</f>
        <v>389.52</v>
      </c>
      <c r="S40" s="42">
        <f t="shared" si="5"/>
        <v>1947.6</v>
      </c>
      <c r="T40" s="59">
        <f>'Übersicht Schützen'!U19</f>
        <v>389.56666666666666</v>
      </c>
      <c r="U40" s="42">
        <f t="shared" si="6"/>
        <v>2337.4</v>
      </c>
      <c r="V40" s="42">
        <f t="shared" si="8"/>
        <v>-27.699999999999363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Schwebs Jan Malte</v>
      </c>
      <c r="C41" s="88" t="str">
        <f>'Übersicht Schützen'!B20</f>
        <v>Esterwegen 2</v>
      </c>
      <c r="D41" s="55">
        <f>'Übersicht Schützen'!C20</f>
        <v>339.5</v>
      </c>
      <c r="E41" s="38">
        <f>'Übersicht Schützen'!D20</f>
        <v>300.10000000000002</v>
      </c>
      <c r="F41" s="38">
        <f>'Übersicht Schützen'!E20</f>
        <v>275</v>
      </c>
      <c r="G41" s="38">
        <f>'Übersicht Schützen'!F20</f>
        <v>312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306.64999999999998</v>
      </c>
      <c r="K41" s="38">
        <f t="shared" si="7"/>
        <v>1226.5999999999999</v>
      </c>
      <c r="L41" s="38">
        <f>'Übersicht Schützen'!L20</f>
        <v>320</v>
      </c>
      <c r="M41" s="38">
        <f>'Übersicht Schützen'!M20</f>
        <v>305.39999999999998</v>
      </c>
      <c r="N41" s="38">
        <f>'Übersicht Schützen'!N20</f>
        <v>316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313.8</v>
      </c>
      <c r="S41" s="38">
        <f t="shared" si="5"/>
        <v>941.4</v>
      </c>
      <c r="T41" s="56">
        <f>'Übersicht Schützen'!U20</f>
        <v>309.71428571428572</v>
      </c>
      <c r="U41" s="38">
        <f t="shared" si="6"/>
        <v>2168</v>
      </c>
      <c r="V41" s="38">
        <f t="shared" si="8"/>
        <v>-169.40000000000009</v>
      </c>
    </row>
    <row r="42" spans="1:44" s="51" customFormat="1" ht="18" customHeight="1" x14ac:dyDescent="0.25">
      <c r="A42" s="52">
        <v>20</v>
      </c>
      <c r="B42" s="57" t="str">
        <f>'Übersicht Schützen'!A21</f>
        <v>Menke Jan Niklas</v>
      </c>
      <c r="C42" s="89" t="str">
        <f>'Übersicht Schützen'!B21</f>
        <v>Lähden</v>
      </c>
      <c r="D42" s="58">
        <f>'Übersicht Schützen'!C21</f>
        <v>0</v>
      </c>
      <c r="E42" s="42">
        <f>'Übersicht Schützen'!D21</f>
        <v>351.7</v>
      </c>
      <c r="F42" s="42">
        <f>'Übersicht Schützen'!E21</f>
        <v>348</v>
      </c>
      <c r="G42" s="42">
        <f>'Übersicht Schützen'!F21</f>
        <v>367.5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355.73333333333335</v>
      </c>
      <c r="K42" s="42">
        <f t="shared" si="7"/>
        <v>1067.2</v>
      </c>
      <c r="L42" s="42">
        <f>'Übersicht Schützen'!L21</f>
        <v>359.6</v>
      </c>
      <c r="M42" s="42">
        <f>'Übersicht Schützen'!M21</f>
        <v>361.1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371.6</v>
      </c>
      <c r="Q42" s="42">
        <f>'Übersicht Schützen'!Q21</f>
        <v>0</v>
      </c>
      <c r="R42" s="59">
        <f>'Übersicht Schützen'!R21</f>
        <v>364.10000000000008</v>
      </c>
      <c r="S42" s="42">
        <f t="shared" si="5"/>
        <v>1092.3000000000002</v>
      </c>
      <c r="T42" s="59">
        <f>'Übersicht Schützen'!U21</f>
        <v>359.91666666666669</v>
      </c>
      <c r="U42" s="42">
        <f t="shared" si="6"/>
        <v>2159.5</v>
      </c>
      <c r="V42" s="42">
        <f t="shared" si="8"/>
        <v>-8.5</v>
      </c>
    </row>
    <row r="43" spans="1:44" s="51" customFormat="1" ht="18" customHeight="1" x14ac:dyDescent="0.25">
      <c r="A43" s="50">
        <v>21</v>
      </c>
      <c r="B43" s="54" t="str">
        <f>'Übersicht Schützen'!A22</f>
        <v>Brake David</v>
      </c>
      <c r="C43" s="88" t="str">
        <f>'Übersicht Schützen'!B22</f>
        <v>Esterwegen 2</v>
      </c>
      <c r="D43" s="55">
        <f>'Übersicht Schützen'!C22</f>
        <v>330.9</v>
      </c>
      <c r="E43" s="38">
        <f>'Übersicht Schützen'!D22</f>
        <v>320.5</v>
      </c>
      <c r="F43" s="38">
        <f>'Übersicht Schützen'!E22</f>
        <v>300.3</v>
      </c>
      <c r="G43" s="38">
        <f>'Übersicht Schützen'!F22</f>
        <v>315.8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316.875</v>
      </c>
      <c r="K43" s="38">
        <f t="shared" si="7"/>
        <v>1267.5</v>
      </c>
      <c r="L43" s="38">
        <f>'Übersicht Schützen'!L22</f>
        <v>0</v>
      </c>
      <c r="M43" s="38">
        <f>'Übersicht Schützen'!M22</f>
        <v>312.7</v>
      </c>
      <c r="N43" s="38">
        <f>'Übersicht Schützen'!N22</f>
        <v>291.8</v>
      </c>
      <c r="O43" s="38">
        <f>'Übersicht Schützen'!O22</f>
        <v>279.10000000000002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294.53333333333336</v>
      </c>
      <c r="S43" s="38">
        <f t="shared" si="5"/>
        <v>883.6</v>
      </c>
      <c r="T43" s="56">
        <f>'Übersicht Schützen'!U22</f>
        <v>307.3</v>
      </c>
      <c r="U43" s="38">
        <f t="shared" si="6"/>
        <v>2151.1</v>
      </c>
      <c r="V43" s="38">
        <f t="shared" si="8"/>
        <v>-8.4000000000000909</v>
      </c>
    </row>
    <row r="44" spans="1:44" s="51" customFormat="1" ht="18" customHeight="1" x14ac:dyDescent="0.25">
      <c r="A44" s="29">
        <v>22</v>
      </c>
      <c r="B44" s="57" t="str">
        <f>'Übersicht Schützen'!A23</f>
        <v>Sievers Christoph</v>
      </c>
      <c r="C44" s="89" t="str">
        <f>'Übersicht Schützen'!B23</f>
        <v>Börgerwald</v>
      </c>
      <c r="D44" s="58">
        <f>'Übersicht Schützen'!C23</f>
        <v>264.5</v>
      </c>
      <c r="E44" s="42">
        <f>'Übersicht Schützen'!D23</f>
        <v>206.6</v>
      </c>
      <c r="F44" s="42">
        <f>'Übersicht Schützen'!E23</f>
        <v>271.7</v>
      </c>
      <c r="G44" s="42">
        <f>'Übersicht Schützen'!F23</f>
        <v>274.8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254.39999999999998</v>
      </c>
      <c r="K44" s="42">
        <f t="shared" si="7"/>
        <v>1017.5999999999999</v>
      </c>
      <c r="L44" s="42">
        <f>'Übersicht Schützen'!L23</f>
        <v>249.5</v>
      </c>
      <c r="M44" s="42">
        <f>'Übersicht Schützen'!M23</f>
        <v>0</v>
      </c>
      <c r="N44" s="42">
        <f>'Übersicht Schützen'!N23</f>
        <v>285.60000000000002</v>
      </c>
      <c r="O44" s="42">
        <f>'Übersicht Schützen'!O23</f>
        <v>265.5</v>
      </c>
      <c r="P44" s="42">
        <f>'Übersicht Schützen'!P23</f>
        <v>283.2</v>
      </c>
      <c r="Q44" s="42">
        <f>'Übersicht Schützen'!Q23</f>
        <v>0</v>
      </c>
      <c r="R44" s="59">
        <f>'Übersicht Schützen'!R23</f>
        <v>270.95</v>
      </c>
      <c r="S44" s="42">
        <f t="shared" si="5"/>
        <v>1083.8</v>
      </c>
      <c r="T44" s="59">
        <f>'Übersicht Schützen'!U23</f>
        <v>262.67499999999995</v>
      </c>
      <c r="U44" s="42">
        <f t="shared" si="6"/>
        <v>2101.3999999999996</v>
      </c>
      <c r="V44" s="42">
        <f t="shared" si="8"/>
        <v>-49.700000000000273</v>
      </c>
    </row>
    <row r="45" spans="1:44" s="51" customFormat="1" ht="18" customHeight="1" x14ac:dyDescent="0.25">
      <c r="A45" s="50">
        <v>23</v>
      </c>
      <c r="B45" s="54" t="str">
        <f>'Übersicht Schützen'!A24</f>
        <v>Sebers Lena</v>
      </c>
      <c r="C45" s="88" t="str">
        <f>'Übersicht Schützen'!B24</f>
        <v>Neubörger</v>
      </c>
      <c r="D45" s="55">
        <f>'Übersicht Schützen'!C24</f>
        <v>323.8</v>
      </c>
      <c r="E45" s="38">
        <f>'Übersicht Schützen'!D24</f>
        <v>307.39999999999998</v>
      </c>
      <c r="F45" s="38">
        <f>'Übersicht Schützen'!E24</f>
        <v>326</v>
      </c>
      <c r="G45" s="38">
        <f>'Übersicht Schützen'!F24</f>
        <v>332.1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322.32500000000005</v>
      </c>
      <c r="K45" s="38">
        <f t="shared" si="7"/>
        <v>1289.3000000000002</v>
      </c>
      <c r="L45" s="38">
        <f>'Übersicht Schützen'!L24</f>
        <v>0</v>
      </c>
      <c r="M45" s="38">
        <f>'Übersicht Schützen'!M24</f>
        <v>353.1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307.39999999999998</v>
      </c>
      <c r="Q45" s="38">
        <f>'Übersicht Schützen'!Q24</f>
        <v>0</v>
      </c>
      <c r="R45" s="56">
        <f>'Übersicht Schützen'!R24</f>
        <v>330.25</v>
      </c>
      <c r="S45" s="38">
        <f t="shared" si="5"/>
        <v>660.5</v>
      </c>
      <c r="T45" s="56">
        <f>'Übersicht Schützen'!U24</f>
        <v>324.9666666666667</v>
      </c>
      <c r="U45" s="38">
        <f t="shared" si="6"/>
        <v>1949.8000000000002</v>
      </c>
      <c r="V45" s="38">
        <f t="shared" si="8"/>
        <v>-151.59999999999945</v>
      </c>
    </row>
    <row r="46" spans="1:44" s="51" customFormat="1" ht="18" customHeight="1" x14ac:dyDescent="0.25">
      <c r="A46" s="52">
        <v>24</v>
      </c>
      <c r="B46" s="57" t="str">
        <f>'Übersicht Schützen'!A25</f>
        <v xml:space="preserve">Torben Menke </v>
      </c>
      <c r="C46" s="89" t="str">
        <f>'Übersicht Schützen'!B25</f>
        <v>Lahn</v>
      </c>
      <c r="D46" s="58">
        <f>'Übersicht Schützen'!C25</f>
        <v>0</v>
      </c>
      <c r="E46" s="42">
        <f>'Übersicht Schützen'!D25</f>
        <v>346.5</v>
      </c>
      <c r="F46" s="42">
        <f>'Übersicht Schützen'!E25</f>
        <v>351.8</v>
      </c>
      <c r="G46" s="42">
        <f>'Übersicht Schützen'!F25</f>
        <v>311.39999999999998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336.56666666666666</v>
      </c>
      <c r="K46" s="42">
        <f t="shared" si="7"/>
        <v>1009.6999999999999</v>
      </c>
      <c r="L46" s="42">
        <f>'Übersicht Schützen'!L25</f>
        <v>312.89999999999998</v>
      </c>
      <c r="M46" s="42">
        <f>'Übersicht Schützen'!M25</f>
        <v>0</v>
      </c>
      <c r="N46" s="42">
        <f>'Übersicht Schützen'!N25</f>
        <v>299.60000000000002</v>
      </c>
      <c r="O46" s="42">
        <f>'Übersicht Schützen'!O25</f>
        <v>324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312.16666666666669</v>
      </c>
      <c r="S46" s="42">
        <f t="shared" si="5"/>
        <v>936.5</v>
      </c>
      <c r="T46" s="59">
        <f>'Übersicht Schützen'!U25</f>
        <v>324.36666666666662</v>
      </c>
      <c r="U46" s="42">
        <f t="shared" si="6"/>
        <v>1946.1999999999998</v>
      </c>
      <c r="V46" s="42">
        <f t="shared" si="8"/>
        <v>-3.6000000000003638</v>
      </c>
    </row>
    <row r="47" spans="1:44" s="51" customFormat="1" ht="18" customHeight="1" x14ac:dyDescent="0.25">
      <c r="A47" s="43">
        <v>25</v>
      </c>
      <c r="B47" s="54" t="str">
        <f>'Übersicht Schützen'!A26</f>
        <v>Jansen Lara</v>
      </c>
      <c r="C47" s="88" t="str">
        <f>'Übersicht Schützen'!B26</f>
        <v>Spahnharenstätte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334.7</v>
      </c>
      <c r="M47" s="38">
        <f>'Übersicht Schützen'!M26</f>
        <v>331.9</v>
      </c>
      <c r="N47" s="38">
        <f>'Übersicht Schützen'!N26</f>
        <v>333.2</v>
      </c>
      <c r="O47" s="38">
        <f>'Übersicht Schützen'!O26</f>
        <v>332.5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333.07499999999999</v>
      </c>
      <c r="S47" s="38">
        <f t="shared" si="5"/>
        <v>1332.3</v>
      </c>
      <c r="T47" s="56">
        <f>'Übersicht Schützen'!U26</f>
        <v>333.07499999999999</v>
      </c>
      <c r="U47" s="38">
        <f t="shared" si="6"/>
        <v>1332.3</v>
      </c>
      <c r="V47" s="38">
        <f t="shared" si="8"/>
        <v>-613.89999999999986</v>
      </c>
    </row>
    <row r="48" spans="1:44" s="51" customFormat="1" ht="18" customHeight="1" x14ac:dyDescent="0.25">
      <c r="A48" s="29">
        <v>26</v>
      </c>
      <c r="B48" s="57" t="str">
        <f>'Übersicht Schützen'!A27</f>
        <v>Hanekamp Ulrich</v>
      </c>
      <c r="C48" s="89" t="str">
        <f>'Übersicht Schützen'!B27</f>
        <v>Spahnharenstätte</v>
      </c>
      <c r="D48" s="58">
        <f>'Übersicht Schützen'!C27</f>
        <v>332.4</v>
      </c>
      <c r="E48" s="42">
        <f>'Übersicht Schützen'!D27</f>
        <v>297.3</v>
      </c>
      <c r="F48" s="42">
        <f>'Übersicht Schützen'!E27</f>
        <v>0</v>
      </c>
      <c r="G48" s="42">
        <f>'Übersicht Schützen'!F27</f>
        <v>315.8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315.16666666666669</v>
      </c>
      <c r="K48" s="42">
        <f t="shared" si="7"/>
        <v>945.5</v>
      </c>
      <c r="L48" s="42">
        <f>'Übersicht Schützen'!L27</f>
        <v>0</v>
      </c>
      <c r="M48" s="42">
        <f>'Übersicht Schützen'!M27</f>
        <v>313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313</v>
      </c>
      <c r="S48" s="42">
        <f t="shared" si="5"/>
        <v>313</v>
      </c>
      <c r="T48" s="59">
        <f>'Übersicht Schützen'!U27</f>
        <v>314.625</v>
      </c>
      <c r="U48" s="42">
        <f t="shared" si="6"/>
        <v>1258.5</v>
      </c>
      <c r="V48" s="42">
        <f t="shared" si="8"/>
        <v>-73.799999999999955</v>
      </c>
    </row>
    <row r="49" spans="1:22" s="51" customFormat="1" ht="18" customHeight="1" x14ac:dyDescent="0.25">
      <c r="A49" s="50">
        <v>27</v>
      </c>
      <c r="B49" s="54" t="str">
        <f>'Übersicht Schützen'!A28</f>
        <v>Funke Jonas Olliver</v>
      </c>
      <c r="C49" s="88" t="str">
        <f>'Übersicht Schützen'!B28</f>
        <v>Breddenberg</v>
      </c>
      <c r="D49" s="55">
        <f>'Übersicht Schützen'!C28</f>
        <v>219.7</v>
      </c>
      <c r="E49" s="38">
        <f>'Übersicht Schützen'!D28</f>
        <v>0</v>
      </c>
      <c r="F49" s="38">
        <f>'Übersicht Schützen'!E28</f>
        <v>223.3</v>
      </c>
      <c r="G49" s="38">
        <f>'Übersicht Schützen'!F28</f>
        <v>240.3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227.76666666666665</v>
      </c>
      <c r="K49" s="38">
        <f t="shared" si="7"/>
        <v>683.3</v>
      </c>
      <c r="L49" s="38">
        <f>'Übersicht Schützen'!L28</f>
        <v>0</v>
      </c>
      <c r="M49" s="38">
        <f>'Übersicht Schützen'!M28</f>
        <v>266.8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266.8</v>
      </c>
      <c r="S49" s="38">
        <f t="shared" si="5"/>
        <v>266.8</v>
      </c>
      <c r="T49" s="56">
        <f>'Übersicht Schützen'!U28</f>
        <v>237.52499999999998</v>
      </c>
      <c r="U49" s="38">
        <f t="shared" si="6"/>
        <v>950.09999999999991</v>
      </c>
      <c r="V49" s="38">
        <f t="shared" si="8"/>
        <v>-308.40000000000009</v>
      </c>
    </row>
    <row r="50" spans="1:22" s="51" customFormat="1" ht="18" customHeight="1" x14ac:dyDescent="0.25">
      <c r="A50" s="29">
        <v>28</v>
      </c>
      <c r="B50" s="57" t="str">
        <f>'Übersicht Schützen'!A29</f>
        <v>Hinrichs Felix</v>
      </c>
      <c r="C50" s="89" t="str">
        <f>'Übersicht Schützen'!B29</f>
        <v>Esterwegen 2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274.2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274.2</v>
      </c>
      <c r="K50" s="42">
        <f t="shared" si="7"/>
        <v>274.2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283.60000000000002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283.60000000000002</v>
      </c>
      <c r="S50" s="42">
        <f t="shared" si="5"/>
        <v>283.60000000000002</v>
      </c>
      <c r="T50" s="59">
        <f>'Übersicht Schützen'!U29</f>
        <v>278.89999999999998</v>
      </c>
      <c r="U50" s="42">
        <f t="shared" si="6"/>
        <v>557.79999999999995</v>
      </c>
      <c r="V50" s="42">
        <f t="shared" si="8"/>
        <v>-392.29999999999995</v>
      </c>
    </row>
    <row r="51" spans="1:22" s="51" customFormat="1" ht="18" customHeight="1" x14ac:dyDescent="0.25">
      <c r="A51" s="50">
        <v>29</v>
      </c>
      <c r="B51" s="54" t="str">
        <f>'Übersicht Schützen'!A30</f>
        <v xml:space="preserve">Hömmen Wiebke </v>
      </c>
      <c r="C51" s="88" t="str">
        <f>'Übersicht Schützen'!B30</f>
        <v>Breddenberg</v>
      </c>
      <c r="D51" s="55">
        <f>'Übersicht Schützen'!C30</f>
        <v>286.7</v>
      </c>
      <c r="E51" s="38">
        <f>'Übersicht Schützen'!D30</f>
        <v>257.3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272</v>
      </c>
      <c r="K51" s="38">
        <f t="shared" si="7"/>
        <v>544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272</v>
      </c>
      <c r="U51" s="38">
        <f t="shared" si="6"/>
        <v>544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Plüster Johanna</v>
      </c>
      <c r="C52" s="89" t="str">
        <f>'Übersicht Schützen'!B31</f>
        <v>Breddenberg</v>
      </c>
      <c r="D52" s="58">
        <f>'Übersicht Schützen'!C31</f>
        <v>114.8</v>
      </c>
      <c r="E52" s="42">
        <f>'Übersicht Schützen'!D31</f>
        <v>110.2</v>
      </c>
      <c r="F52" s="42">
        <f>'Übersicht Schützen'!E31</f>
        <v>137.6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120.86666666666667</v>
      </c>
      <c r="K52" s="42">
        <f t="shared" si="7"/>
        <v>362.6</v>
      </c>
      <c r="L52" s="42">
        <f>'Übersicht Schützen'!L31</f>
        <v>127.1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127.1</v>
      </c>
      <c r="S52" s="42">
        <f t="shared" si="5"/>
        <v>127.1</v>
      </c>
      <c r="T52" s="59">
        <f>'Übersicht Schützen'!U31</f>
        <v>122.42500000000001</v>
      </c>
      <c r="U52" s="42">
        <f t="shared" si="6"/>
        <v>489.70000000000005</v>
      </c>
      <c r="V52" s="42">
        <f t="shared" si="8"/>
        <v>-54.299999999999955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Lähden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327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327</v>
      </c>
      <c r="K53" s="38">
        <f t="shared" si="7"/>
        <v>327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327</v>
      </c>
      <c r="U53" s="38">
        <f t="shared" si="6"/>
        <v>327</v>
      </c>
      <c r="V53" s="38">
        <f t="shared" ref="V53:V56" si="9">(U52-U53)*-1</f>
        <v>-162.70000000000005</v>
      </c>
    </row>
    <row r="54" spans="1:22" s="51" customFormat="1" ht="18" customHeight="1" x14ac:dyDescent="0.25">
      <c r="A54" s="29">
        <v>32</v>
      </c>
      <c r="B54" s="57" t="str">
        <f>'Übersicht Schützen'!A33</f>
        <v>Otten Finn</v>
      </c>
      <c r="C54" s="89" t="str">
        <f>'Übersicht Schützen'!B33</f>
        <v>Esterwegen 2</v>
      </c>
      <c r="D54" s="58">
        <f>'Übersicht Schützen'!C33</f>
        <v>0</v>
      </c>
      <c r="E54" s="42">
        <f>'Übersicht Schützen'!D33</f>
        <v>255.7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255.7</v>
      </c>
      <c r="K54" s="42">
        <f t="shared" si="7"/>
        <v>255.7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255.7</v>
      </c>
      <c r="U54" s="42">
        <f t="shared" si="6"/>
        <v>255.7</v>
      </c>
      <c r="V54" s="42">
        <f t="shared" si="9"/>
        <v>-71.300000000000011</v>
      </c>
    </row>
    <row r="55" spans="1:22" s="51" customFormat="1" ht="18" customHeight="1" x14ac:dyDescent="0.25">
      <c r="A55" s="50">
        <v>33</v>
      </c>
      <c r="B55" s="54" t="str">
        <f>'Übersicht Schützen'!A34</f>
        <v>Schütze 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-255.7</v>
      </c>
    </row>
    <row r="56" spans="1:22" s="51" customFormat="1" ht="18" customHeight="1" x14ac:dyDescent="0.25">
      <c r="A56" s="29">
        <v>34</v>
      </c>
      <c r="B56" s="57" t="str">
        <f>'Übersicht Schützen'!A35</f>
        <v>Schütze 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7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8</v>
      </c>
      <c r="C60" s="89" t="str">
        <f>'Übersicht Schützen'!B39</f>
        <v>Sögel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9</v>
      </c>
      <c r="C61" s="88" t="str">
        <f>'Übersicht Schützen'!B40</f>
        <v>Sögel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10</v>
      </c>
      <c r="C62" s="89" t="str">
        <f>'Übersicht Schützen'!B41</f>
        <v>Sögel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Hanneken Bennet</v>
      </c>
      <c r="C63" s="88" t="str">
        <f>'Übersicht Schützen'!B42</f>
        <v>Esterwegen 2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Breddenberg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Jansen Lea</v>
      </c>
      <c r="C65" s="88" t="str">
        <f>'Übersicht Schützen'!B44</f>
        <v>Spahnharenstätte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323.04074074074083</v>
      </c>
      <c r="F84" s="36">
        <f>IF(Formelhilfe!D75 &gt; 0, SUM(F23:F82)/Formelhilfe!D75, 0)</f>
        <v>325.012</v>
      </c>
      <c r="G84" s="36">
        <f>IF(Formelhilfe!E75 &gt; 0, SUM(G23:G82)/Formelhilfe!E75, 0)</f>
        <v>339.27307692307693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323.81666666666672</v>
      </c>
      <c r="K84" s="37">
        <f>IF(SUM(K23:K82)&lt;&gt;0,AVERAGEIF(K23:K82,"&lt;&gt;0"),0)</f>
        <v>1091.0935483870967</v>
      </c>
      <c r="L84" s="36">
        <f>IF(Formelhilfe!I75 &gt; 0, SUM(L23:L82)/Formelhilfe!I75, 0)</f>
        <v>333.4727272727273</v>
      </c>
      <c r="M84" s="36">
        <f>IF(Formelhilfe!J75 &gt; 0, SUM(M23:M82)/Formelhilfe!J75, 0)</f>
        <v>345.33600000000001</v>
      </c>
      <c r="N84" s="36">
        <f>IF(Formelhilfe!K75 &gt; 0, SUM(N23:N82)/Formelhilfe!K75, 0)</f>
        <v>342.41304347826093</v>
      </c>
      <c r="O84" s="36">
        <f>IF(Formelhilfe!L75 &gt; 0, SUM(O23:O82)/Formelhilfe!L75, 0)</f>
        <v>345.47272727272735</v>
      </c>
      <c r="P84" s="36">
        <f>IF(Formelhilfe!M75 &gt; 0, SUM(P23:P82)/Formelhilfe!M75, 0)</f>
        <v>353.44999999999993</v>
      </c>
      <c r="Q84" s="36">
        <f>IF(Formelhilfe!N75 &gt; 0, SUM(Q23:Q82)/Formelhilfe!N75, 0)</f>
        <v>0</v>
      </c>
      <c r="R84" s="37">
        <f>IF(SUM(R23:R82)&lt;&gt;0,AVERAGEIF(R23:R82,"&lt;&gt;0"),0)</f>
        <v>330.88913793103461</v>
      </c>
      <c r="S84" s="37">
        <f>IF(SUM(S23:S82)&lt;&gt;0,AVERAGEIF(S23:S82,"&lt;&gt;0"),0)</f>
        <v>1328.093103448276</v>
      </c>
      <c r="T84" s="37">
        <f>IF(SUM(T23:T82)&lt;&gt;0,AVERAGEIF(T23:T82,"&lt;&gt;0"),0)</f>
        <v>324.97119295634928</v>
      </c>
      <c r="U84" s="112">
        <f>(K84+S84)</f>
        <v>2419.1866518353727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E23" sqref="E2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358.4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374.9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1128.5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984.3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184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185</v>
      </c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1029.1999999999998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186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1023.3999999999999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678.2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998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370.2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299.60000000000002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358.4</v>
      </c>
      <c r="E16" s="82"/>
      <c r="F16" s="67">
        <f>IF(E16="x","0",D16)</f>
        <v>358.4</v>
      </c>
      <c r="G16" s="68">
        <f>IF(C16=$B$2,F16,0)</f>
        <v>358.4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374.9</v>
      </c>
      <c r="E21" s="82"/>
      <c r="F21" s="67">
        <f t="shared" si="0"/>
        <v>374.9</v>
      </c>
      <c r="G21" s="68">
        <f t="shared" si="1"/>
        <v>0</v>
      </c>
      <c r="H21" s="68">
        <f t="shared" si="2"/>
        <v>0</v>
      </c>
      <c r="I21" s="68">
        <f t="shared" si="3"/>
        <v>374.9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368.7</v>
      </c>
      <c r="E26" s="82"/>
      <c r="F26" s="67">
        <f t="shared" si="0"/>
        <v>368.7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368.7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382.6</v>
      </c>
      <c r="E27" s="82"/>
      <c r="F27" s="67">
        <f t="shared" si="0"/>
        <v>382.6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382.6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347.2</v>
      </c>
      <c r="E28" s="82"/>
      <c r="F28" s="67">
        <f t="shared" si="0"/>
        <v>347.2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347.2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377.2</v>
      </c>
      <c r="E29" s="82"/>
      <c r="F29" s="67">
        <f t="shared" si="0"/>
        <v>377.2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377.2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283.60000000000002</v>
      </c>
      <c r="E30" s="82"/>
      <c r="F30" s="67">
        <f t="shared" si="0"/>
        <v>283.60000000000002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283.60000000000002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316</v>
      </c>
      <c r="E31" s="82"/>
      <c r="F31" s="67">
        <f t="shared" si="0"/>
        <v>316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316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291.8</v>
      </c>
      <c r="E32" s="82"/>
      <c r="F32" s="67">
        <f t="shared" si="0"/>
        <v>291.8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291.8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376.5</v>
      </c>
      <c r="E33" s="82"/>
      <c r="F33" s="67">
        <f t="shared" si="0"/>
        <v>376.5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376.5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347.5</v>
      </c>
      <c r="E41" s="82"/>
      <c r="F41" s="67">
        <f t="shared" si="0"/>
        <v>347.5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347.5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343.8</v>
      </c>
      <c r="E42" s="82"/>
      <c r="F42" s="67">
        <f t="shared" si="0"/>
        <v>343.8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343.8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337.9</v>
      </c>
      <c r="E43" s="82"/>
      <c r="F43" s="67">
        <f t="shared" si="0"/>
        <v>337.9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337.9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324.3</v>
      </c>
      <c r="E46" s="82"/>
      <c r="F46" s="67">
        <f t="shared" si="0"/>
        <v>324.3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324.3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365.9</v>
      </c>
      <c r="E49" s="82"/>
      <c r="F49" s="67">
        <f t="shared" si="0"/>
        <v>365.9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365.9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333.2</v>
      </c>
      <c r="E50" s="82"/>
      <c r="F50" s="67">
        <f t="shared" si="0"/>
        <v>333.2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333.2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285.60000000000002</v>
      </c>
      <c r="E51" s="82"/>
      <c r="F51" s="67">
        <f t="shared" si="0"/>
        <v>285.60000000000002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285.60000000000002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392.6</v>
      </c>
      <c r="E52" s="82"/>
      <c r="F52" s="67">
        <f t="shared" si="0"/>
        <v>392.6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392.6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356.4</v>
      </c>
      <c r="E56" s="82"/>
      <c r="F56" s="67">
        <f t="shared" si="0"/>
        <v>356.4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356.4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315.60000000000002</v>
      </c>
      <c r="E57" s="82"/>
      <c r="F57" s="67">
        <f t="shared" si="0"/>
        <v>315.60000000000002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315.60000000000002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326</v>
      </c>
      <c r="E59" s="82"/>
      <c r="F59" s="67">
        <f t="shared" si="0"/>
        <v>326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370.2</v>
      </c>
      <c r="E61" s="82"/>
      <c r="F61" s="67">
        <f t="shared" si="0"/>
        <v>370.2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370.2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299.60000000000002</v>
      </c>
      <c r="E66" s="82"/>
      <c r="F66" s="67">
        <f t="shared" si="0"/>
        <v>299.60000000000002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299.60000000000002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358.4</v>
      </c>
      <c r="H76" s="68">
        <f>SUM(H16:H75)</f>
        <v>5</v>
      </c>
      <c r="I76" s="68">
        <f>LARGE(I16:I75,1)+LARGE(I16:I75,2)+LARGE(I16:I75,3)</f>
        <v>374.9</v>
      </c>
      <c r="J76" s="68">
        <f>SUM(J16:J75)</f>
        <v>5</v>
      </c>
      <c r="K76" s="68">
        <f>LARGE(K16:K75,1)+LARGE(K16:K75,2)+LARGE(K16:K75,3)</f>
        <v>1128.5</v>
      </c>
      <c r="L76" s="68">
        <f>SUM(L16:L75)</f>
        <v>4</v>
      </c>
      <c r="M76" s="68">
        <f>LARGE(M16:M75,1)+LARGE(M16:M75,2)+LARGE(M16:M75,3)</f>
        <v>984.3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1029.1999999999998</v>
      </c>
      <c r="R76" s="68">
        <f>SUM(R16:R75)</f>
        <v>5</v>
      </c>
      <c r="S76" s="68">
        <f>LARGE(S16:S75,1)+LARGE(S16:S75,2)+LARGE(S16:S75,3)</f>
        <v>1023.3999999999999</v>
      </c>
      <c r="T76" s="68">
        <f>SUM(T16:T75)</f>
        <v>5</v>
      </c>
      <c r="U76" s="68">
        <f>LARGE(U16:U75,1)+LARGE(U16:U75,2)+LARGE(U16:U75,3)</f>
        <v>678.2</v>
      </c>
      <c r="V76" s="68">
        <f>SUM(V16:V75)</f>
        <v>5</v>
      </c>
      <c r="W76" s="68">
        <f>LARGE(W16:W75,1)+LARGE(W16:W75,2)+LARGE(W16:W75,3)</f>
        <v>998</v>
      </c>
      <c r="X76" s="68">
        <f>SUM(X16:X75)</f>
        <v>5</v>
      </c>
      <c r="Y76" s="68">
        <f>LARGE(Y16:Y75,1)+LARGE(Y16:Y75,2)+LARGE(Y16:Y75,3)</f>
        <v>370.2</v>
      </c>
      <c r="Z76" s="68">
        <f>SUM(Z16:Z75)</f>
        <v>5</v>
      </c>
      <c r="AA76" s="68">
        <f>LARGE(AA16:AA75,1)+LARGE(AA16:AA75,2)+LARGE(AA16:AA75,3)</f>
        <v>299.60000000000002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7" sqref="AI7:AJ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326.39999999999998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368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1140.5999999999999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645.6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187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317.39999999999998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1055.8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187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1046.7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656.1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1003.6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370.5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324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326.39999999999998</v>
      </c>
      <c r="E16" s="82"/>
      <c r="F16" s="67">
        <f>IF(E16="x","0",D16)</f>
        <v>326.39999999999998</v>
      </c>
      <c r="G16" s="68">
        <f>IF(C16=$B$2,F16,0)</f>
        <v>326.39999999999998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368</v>
      </c>
      <c r="E21" s="82"/>
      <c r="F21" s="67">
        <f t="shared" si="0"/>
        <v>368</v>
      </c>
      <c r="G21" s="68">
        <f t="shared" si="1"/>
        <v>0</v>
      </c>
      <c r="H21" s="68">
        <f t="shared" si="2"/>
        <v>0</v>
      </c>
      <c r="I21" s="68">
        <f t="shared" si="3"/>
        <v>368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377.3</v>
      </c>
      <c r="E26" s="82"/>
      <c r="F26" s="67">
        <f t="shared" si="0"/>
        <v>377.3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377.3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384</v>
      </c>
      <c r="E27" s="82"/>
      <c r="F27" s="67">
        <f t="shared" si="0"/>
        <v>384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345.7</v>
      </c>
      <c r="E28" s="82"/>
      <c r="F28" s="67">
        <f t="shared" si="0"/>
        <v>345.7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345.7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379.3</v>
      </c>
      <c r="E29" s="82"/>
      <c r="F29" s="67">
        <f t="shared" si="0"/>
        <v>379.3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379.3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366.5</v>
      </c>
      <c r="E33" s="82"/>
      <c r="F33" s="67">
        <f t="shared" si="0"/>
        <v>366.5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366.5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317.39999999999998</v>
      </c>
      <c r="E36" s="82"/>
      <c r="F36" s="67">
        <f t="shared" si="0"/>
        <v>317.39999999999998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317.39999999999998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351.5</v>
      </c>
      <c r="E41" s="82"/>
      <c r="F41" s="67">
        <f t="shared" si="0"/>
        <v>351.5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351.5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352.9</v>
      </c>
      <c r="E42" s="82"/>
      <c r="F42" s="67">
        <f t="shared" si="0"/>
        <v>352.9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352.9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351.4</v>
      </c>
      <c r="E43" s="82"/>
      <c r="F43" s="67">
        <f t="shared" si="0"/>
        <v>351.4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351.4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324.8</v>
      </c>
      <c r="E46" s="82"/>
      <c r="F46" s="67">
        <f t="shared" si="0"/>
        <v>324.8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324.8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389.4</v>
      </c>
      <c r="E49" s="82"/>
      <c r="F49" s="67">
        <f t="shared" si="0"/>
        <v>389.4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389.4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332.5</v>
      </c>
      <c r="E50" s="82"/>
      <c r="F50" s="67">
        <f t="shared" si="0"/>
        <v>332.5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332.5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265.5</v>
      </c>
      <c r="E51" s="82"/>
      <c r="F51" s="67">
        <f t="shared" si="0"/>
        <v>265.5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265.5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390.6</v>
      </c>
      <c r="E52" s="82"/>
      <c r="F52" s="67">
        <f t="shared" si="0"/>
        <v>390.6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390.6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367.7</v>
      </c>
      <c r="E56" s="82"/>
      <c r="F56" s="67">
        <f t="shared" si="0"/>
        <v>367.7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322.3</v>
      </c>
      <c r="E57" s="82"/>
      <c r="F57" s="67">
        <f t="shared" si="0"/>
        <v>322.3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322.3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313.60000000000002</v>
      </c>
      <c r="E59" s="82"/>
      <c r="F59" s="67">
        <f t="shared" si="0"/>
        <v>313.60000000000002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313.60000000000002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370.5</v>
      </c>
      <c r="E61" s="82"/>
      <c r="F61" s="67">
        <f t="shared" si="0"/>
        <v>370.5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370.5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324</v>
      </c>
      <c r="E66" s="82"/>
      <c r="F66" s="67">
        <f t="shared" si="0"/>
        <v>324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324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326.39999999999998</v>
      </c>
      <c r="H76" s="68">
        <f>SUM(H16:H75)</f>
        <v>5</v>
      </c>
      <c r="I76" s="68">
        <f>LARGE(I16:I75,1)+LARGE(I16:I75,2)+LARGE(I16:I75,3)</f>
        <v>368</v>
      </c>
      <c r="J76" s="68">
        <f>SUM(J16:J75)</f>
        <v>5</v>
      </c>
      <c r="K76" s="68">
        <f>LARGE(K16:K75,1)+LARGE(K16:K75,2)+LARGE(K16:K75,3)</f>
        <v>1140.5999999999999</v>
      </c>
      <c r="L76" s="68">
        <f>SUM(L16:L75)</f>
        <v>4</v>
      </c>
      <c r="M76" s="68">
        <f>LARGE(M16:M75,1)+LARGE(M16:M75,2)+LARGE(M16:M75,3)</f>
        <v>645.6</v>
      </c>
      <c r="N76" s="68">
        <f>SUM(N16:N75)</f>
        <v>6</v>
      </c>
      <c r="O76" s="68">
        <f>LARGE(O16:O75,1)+LARGE(O16:O75,2)+LARGE(O16:O75,3)</f>
        <v>317.39999999999998</v>
      </c>
      <c r="P76" s="68">
        <f>SUM(P16:P75)</f>
        <v>5</v>
      </c>
      <c r="Q76" s="68">
        <f>LARGE(Q16:Q75,1)+LARGE(Q16:Q75,2)+LARGE(Q16:Q75,3)</f>
        <v>1055.8</v>
      </c>
      <c r="R76" s="68">
        <f>SUM(R16:R75)</f>
        <v>5</v>
      </c>
      <c r="S76" s="68">
        <f>LARGE(S16:S75,1)+LARGE(S16:S75,2)+LARGE(S16:S75,3)</f>
        <v>1046.7</v>
      </c>
      <c r="T76" s="68">
        <f>SUM(T16:T75)</f>
        <v>5</v>
      </c>
      <c r="U76" s="68">
        <f>LARGE(U16:U75,1)+LARGE(U16:U75,2)+LARGE(U16:U75,3)</f>
        <v>656.1</v>
      </c>
      <c r="V76" s="68">
        <f>SUM(V16:V75)</f>
        <v>5</v>
      </c>
      <c r="W76" s="68">
        <f>LARGE(W16:W75,1)+LARGE(W16:W75,2)+LARGE(W16:W75,3)</f>
        <v>1003.6</v>
      </c>
      <c r="X76" s="68">
        <f>SUM(X16:X75)</f>
        <v>5</v>
      </c>
      <c r="Y76" s="68">
        <f>LARGE(Y16:Y75,1)+LARGE(Y16:Y75,2)+LARGE(Y16:Y75,3)</f>
        <v>370.5</v>
      </c>
      <c r="Z76" s="68">
        <f>SUM(Z16:Z75)</f>
        <v>5</v>
      </c>
      <c r="AA76" s="68">
        <f>LARGE(AA16:AA75,1)+LARGE(AA16:AA75,2)+LARGE(AA16:AA75,3)</f>
        <v>324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5" sqref="AI5:AJ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341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372.9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1133.7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353.1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188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305.7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1096.8000000000002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385.7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674.09999999999991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1047.7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341</v>
      </c>
      <c r="E16" s="82"/>
      <c r="F16" s="67">
        <f>IF(E16="x","0",D16)</f>
        <v>341</v>
      </c>
      <c r="G16" s="68">
        <f>IF(C16=$B$2,F16,0)</f>
        <v>341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372.9</v>
      </c>
      <c r="E21" s="82"/>
      <c r="F21" s="67">
        <f t="shared" si="0"/>
        <v>372.9</v>
      </c>
      <c r="G21" s="68">
        <f t="shared" si="1"/>
        <v>0</v>
      </c>
      <c r="H21" s="68">
        <f t="shared" si="2"/>
        <v>0</v>
      </c>
      <c r="I21" s="68">
        <f t="shared" si="3"/>
        <v>372.9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346.6</v>
      </c>
      <c r="E26" s="82"/>
      <c r="F26" s="67">
        <f t="shared" si="0"/>
        <v>346.6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346.6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393</v>
      </c>
      <c r="E27" s="82"/>
      <c r="F27" s="67">
        <f t="shared" si="0"/>
        <v>393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393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345</v>
      </c>
      <c r="E28" s="82"/>
      <c r="F28" s="67">
        <f t="shared" si="0"/>
        <v>345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394.1</v>
      </c>
      <c r="E29" s="82"/>
      <c r="F29" s="67">
        <f t="shared" si="0"/>
        <v>394.1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394.1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353.1</v>
      </c>
      <c r="E33" s="82"/>
      <c r="F33" s="67">
        <f t="shared" si="0"/>
        <v>353.1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353.1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305.7</v>
      </c>
      <c r="E36" s="82"/>
      <c r="F36" s="67">
        <f t="shared" si="0"/>
        <v>305.7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349.7</v>
      </c>
      <c r="E41" s="82"/>
      <c r="F41" s="67">
        <f t="shared" si="0"/>
        <v>349.7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349.7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364.3</v>
      </c>
      <c r="E42" s="82"/>
      <c r="F42" s="67">
        <f t="shared" si="0"/>
        <v>364.3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364.3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360.9</v>
      </c>
      <c r="E43" s="82"/>
      <c r="F43" s="67">
        <f t="shared" si="0"/>
        <v>360.9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360.9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371.6</v>
      </c>
      <c r="E44" s="82"/>
      <c r="F44" s="67">
        <f t="shared" si="0"/>
        <v>371.6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371.6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385.7</v>
      </c>
      <c r="E49" s="82"/>
      <c r="F49" s="67">
        <f t="shared" si="0"/>
        <v>385.7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385.7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283.2</v>
      </c>
      <c r="E51" s="82"/>
      <c r="F51" s="67">
        <f t="shared" si="0"/>
        <v>283.2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283.2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390.9</v>
      </c>
      <c r="E52" s="82"/>
      <c r="F52" s="67">
        <f t="shared" si="0"/>
        <v>390.9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390.9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375.6</v>
      </c>
      <c r="E56" s="82"/>
      <c r="F56" s="67">
        <f t="shared" si="0"/>
        <v>375.6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343.3</v>
      </c>
      <c r="E57" s="82"/>
      <c r="F57" s="67">
        <f t="shared" si="0"/>
        <v>343.3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343.3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328.8</v>
      </c>
      <c r="E59" s="82"/>
      <c r="F59" s="67">
        <f t="shared" si="0"/>
        <v>328.8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328.8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356.2</v>
      </c>
      <c r="E61" s="82"/>
      <c r="F61" s="67">
        <f t="shared" si="0"/>
        <v>356.2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356.2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341</v>
      </c>
      <c r="H76" s="68">
        <f>SUM(H16:H75)</f>
        <v>5</v>
      </c>
      <c r="I76" s="68">
        <f>LARGE(I16:I75,1)+LARGE(I16:I75,2)+LARGE(I16:I75,3)</f>
        <v>372.9</v>
      </c>
      <c r="J76" s="68">
        <f>SUM(J16:J75)</f>
        <v>5</v>
      </c>
      <c r="K76" s="68">
        <f>LARGE(K16:K75,1)+LARGE(K16:K75,2)+LARGE(K16:K75,3)</f>
        <v>1133.7</v>
      </c>
      <c r="L76" s="68">
        <f>SUM(L16:L75)</f>
        <v>4</v>
      </c>
      <c r="M76" s="68">
        <f>LARGE(M16:M75,1)+LARGE(M16:M75,2)+LARGE(M16:M75,3)</f>
        <v>353.1</v>
      </c>
      <c r="N76" s="68">
        <f>SUM(N16:N75)</f>
        <v>6</v>
      </c>
      <c r="O76" s="68">
        <f>LARGE(O16:O75,1)+LARGE(O16:O75,2)+LARGE(O16:O75,3)</f>
        <v>305.7</v>
      </c>
      <c r="P76" s="68">
        <f>SUM(P16:P75)</f>
        <v>5</v>
      </c>
      <c r="Q76" s="68">
        <f>LARGE(Q16:Q75,1)+LARGE(Q16:Q75,2)+LARGE(Q16:Q75,3)</f>
        <v>1096.8000000000002</v>
      </c>
      <c r="R76" s="68">
        <f>SUM(R16:R75)</f>
        <v>5</v>
      </c>
      <c r="S76" s="68">
        <f>LARGE(S16:S75,1)+LARGE(S16:S75,2)+LARGE(S16:S75,3)</f>
        <v>385.7</v>
      </c>
      <c r="T76" s="68">
        <f>SUM(T16:T75)</f>
        <v>5</v>
      </c>
      <c r="U76" s="68">
        <f>LARGE(U16:U75,1)+LARGE(U16:U75,2)+LARGE(U16:U75,3)</f>
        <v>674.09999999999991</v>
      </c>
      <c r="V76" s="68">
        <f>SUM(V16:V75)</f>
        <v>5</v>
      </c>
      <c r="W76" s="68">
        <f>LARGE(W16:W75,1)+LARGE(W16:W75,2)+LARGE(W16:W75,3)</f>
        <v>1047.7</v>
      </c>
      <c r="X76" s="68">
        <f>SUM(X16:X75)</f>
        <v>5</v>
      </c>
      <c r="Y76" s="68">
        <f>LARGE(Y16:Y75,1)+LARGE(Y16:Y75,2)+LARGE(Y16:Y75,3)</f>
        <v>356.2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E20" sqref="E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179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179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179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179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179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179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179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179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179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179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179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179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179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179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179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179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Hinrichs Felix</v>
      </c>
      <c r="C24" s="130" t="str">
        <f>'Wettkampf 1'!C30</f>
        <v>Esterwegen 2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0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Jansen Lara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4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131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385.2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396.15000000000003</v>
      </c>
      <c r="J2" s="9">
        <f>VLOOKUP(A2,Formelhilfe!$A$15:$H$74,8,FALSE)</f>
        <v>4</v>
      </c>
      <c r="K2" s="10">
        <f>SUM(C2:H2)</f>
        <v>1584.6000000000001</v>
      </c>
      <c r="L2" s="9">
        <f>VLOOKUP($A2,'7'!$B$10:$D$75,3,FALSE)</f>
        <v>392.9</v>
      </c>
      <c r="M2" s="9">
        <f>VLOOKUP($A2,'8'!$B$10:$D$75,3,FALSE)</f>
        <v>386.9</v>
      </c>
      <c r="N2" s="9">
        <f>VLOOKUP($A2,'9'!$B$10:$D$75,3,FALSE)</f>
        <v>377.2</v>
      </c>
      <c r="O2" s="9">
        <f>VLOOKUP($A2,'10'!$B$10:$D$75,3,FALSE)</f>
        <v>379.3</v>
      </c>
      <c r="P2" s="9">
        <f>VLOOKUP($A2,'11'!$B$10:$D$75,3,FALSE)</f>
        <v>394.1</v>
      </c>
      <c r="Q2" s="9">
        <f>VLOOKUP($A2,'12'!$B$10:$D$75,3,FALSE)</f>
        <v>0</v>
      </c>
      <c r="R2" s="10">
        <f>IF(S2 &gt;0,T2/S2,0)</f>
        <v>386.08000000000004</v>
      </c>
      <c r="S2" s="9">
        <f>VLOOKUP(A2,Formelhilfe!$A$15:$O$74,15,FALSE)</f>
        <v>5</v>
      </c>
      <c r="T2" s="10">
        <f>SUM(L2:Q2)</f>
        <v>1930.4</v>
      </c>
      <c r="U2" s="10">
        <f>IF(V2&gt;0,W2/V2,0)</f>
        <v>390.55555555555554</v>
      </c>
      <c r="V2" s="9">
        <f>VLOOKUP(A2,Formelhilfe!$A$15:$P$74,16,FALSE)</f>
        <v>9</v>
      </c>
      <c r="W2" s="11">
        <f>SUM(C2:H2,L2:Q2)</f>
        <v>3515</v>
      </c>
    </row>
    <row r="3" spans="1:23" ht="20.25" customHeight="1" x14ac:dyDescent="0.35">
      <c r="A3" s="106" t="s">
        <v>129</v>
      </c>
      <c r="B3" s="92" t="str">
        <f>VLOOKUP(A3,'Wettkampf 1'!$B$16:$C$75,2,FALSE)</f>
        <v>Esterwegen 1</v>
      </c>
      <c r="C3" s="9">
        <f>VLOOKUP(A3,'Wettkampf 1'!$B$16:$D$75,3,FALSE)</f>
        <v>372</v>
      </c>
      <c r="D3" s="9">
        <f>VLOOKUP($A3,Börgermoor!$B$16:$D$75,3,FALSE)</f>
        <v>379.6</v>
      </c>
      <c r="E3" s="9">
        <f>VLOOKUP($A3,'3'!$B$10:$D$75,3,FALSE)</f>
        <v>378.7</v>
      </c>
      <c r="F3" s="9">
        <f>VLOOKUP($A3,'4'!$B$10:$D$75,3,FALSE)</f>
        <v>375.8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376.52499999999998</v>
      </c>
      <c r="J3" s="9">
        <f>VLOOKUP(A3,Formelhilfe!$A$15:$H$74,8,FALSE)</f>
        <v>4</v>
      </c>
      <c r="K3" s="10">
        <f>SUM(C3:H3)</f>
        <v>1506.1</v>
      </c>
      <c r="L3" s="9">
        <f>VLOOKUP($A3,'7'!$B$10:$D$75,3,FALSE)</f>
        <v>373.4</v>
      </c>
      <c r="M3" s="9">
        <f>VLOOKUP($A3,'8'!$B$10:$D$75,3,FALSE)</f>
        <v>384.3</v>
      </c>
      <c r="N3" s="9">
        <f>VLOOKUP($A3,'9'!$B$10:$D$75,3,FALSE)</f>
        <v>382.6</v>
      </c>
      <c r="O3" s="9">
        <f>VLOOKUP($A3,'10'!$B$10:$D$75,3,FALSE)</f>
        <v>384</v>
      </c>
      <c r="P3" s="9">
        <f>VLOOKUP($A3,'11'!$B$10:$D$75,3,FALSE)</f>
        <v>393</v>
      </c>
      <c r="Q3" s="9">
        <f>VLOOKUP($A3,'12'!$B$10:$D$75,3,FALSE)</f>
        <v>0</v>
      </c>
      <c r="R3" s="10">
        <f>IF(S3 &gt;0,T3/S3,0)</f>
        <v>383.46000000000004</v>
      </c>
      <c r="S3" s="9">
        <f>VLOOKUP(A3,Formelhilfe!$A$15:$O$74,15,FALSE)</f>
        <v>5</v>
      </c>
      <c r="T3" s="10">
        <f>SUM(L3:Q3)</f>
        <v>1917.3000000000002</v>
      </c>
      <c r="U3" s="10">
        <f>IF(V3&gt;0,W3/V3,0)</f>
        <v>380.37777777777779</v>
      </c>
      <c r="V3" s="9">
        <f>VLOOKUP(A3,Formelhilfe!$A$15:$P$74,16,FALSE)</f>
        <v>9</v>
      </c>
      <c r="W3" s="11">
        <f>SUM(C3:H3,L3:Q3)</f>
        <v>3423.4</v>
      </c>
    </row>
    <row r="4" spans="1:23" ht="20.25" customHeight="1" x14ac:dyDescent="0.35">
      <c r="A4" s="106" t="s">
        <v>165</v>
      </c>
      <c r="B4" s="92" t="str">
        <f>VLOOKUP(A4,'Wettkampf 1'!$B$16:$C$75,2,FALSE)</f>
        <v>Spahnharenstätte</v>
      </c>
      <c r="C4" s="9">
        <f>VLOOKUP(A4,'Wettkampf 1'!$B$16:$D$75,3,FALSE)</f>
        <v>380.6</v>
      </c>
      <c r="D4" s="9">
        <f>VLOOKUP($A4,Börgermoor!$B$16:$D$75,3,FALSE)</f>
        <v>385.6</v>
      </c>
      <c r="E4" s="9">
        <f>VLOOKUP($A4,'3'!$B$10:$D$75,3,FALSE)</f>
        <v>370.3</v>
      </c>
      <c r="F4" s="9">
        <f>VLOOKUP($A4,'4'!$B$10:$D$75,3,FALSE)</f>
        <v>374.2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377.67500000000001</v>
      </c>
      <c r="J4" s="9">
        <f>VLOOKUP(A4,Formelhilfe!$A$15:$H$74,8,FALSE)</f>
        <v>4</v>
      </c>
      <c r="K4" s="10">
        <f>SUM(C4:H4)</f>
        <v>1510.7</v>
      </c>
      <c r="L4" s="9">
        <f>VLOOKUP($A4,'7'!$B$10:$D$75,3,FALSE)</f>
        <v>376.9</v>
      </c>
      <c r="M4" s="9">
        <f>VLOOKUP($A4,'8'!$B$10:$D$75,3,FALSE)</f>
        <v>366.7</v>
      </c>
      <c r="N4" s="9">
        <f>VLOOKUP($A4,'9'!$B$10:$D$75,3,FALSE)</f>
        <v>365.9</v>
      </c>
      <c r="O4" s="9">
        <f>VLOOKUP($A4,'10'!$B$10:$D$75,3,FALSE)</f>
        <v>389.4</v>
      </c>
      <c r="P4" s="9">
        <f>VLOOKUP($A4,'11'!$B$10:$D$75,3,FALSE)</f>
        <v>385.7</v>
      </c>
      <c r="Q4" s="9">
        <f>VLOOKUP($A4,'12'!$B$10:$D$75,3,FALSE)</f>
        <v>0</v>
      </c>
      <c r="R4" s="10">
        <f>IF(S4 &gt;0,T4/S4,0)</f>
        <v>376.92</v>
      </c>
      <c r="S4" s="9">
        <f>VLOOKUP(A4,Formelhilfe!$A$15:$O$74,15,FALSE)</f>
        <v>5</v>
      </c>
      <c r="T4" s="10">
        <f>SUM(L4:Q4)</f>
        <v>1884.6000000000001</v>
      </c>
      <c r="U4" s="10">
        <f>IF(V4&gt;0,W4/V4,0)</f>
        <v>377.25555555555553</v>
      </c>
      <c r="V4" s="9">
        <f>VLOOKUP(A4,Formelhilfe!$A$15:$P$74,16,FALSE)</f>
        <v>9</v>
      </c>
      <c r="W4" s="11">
        <f>SUM(C4:H4,L4:Q4)</f>
        <v>3395.2999999999997</v>
      </c>
    </row>
    <row r="5" spans="1:23" ht="20.25" customHeight="1" x14ac:dyDescent="0.35">
      <c r="A5" s="106" t="s">
        <v>171</v>
      </c>
      <c r="B5" s="92" t="str">
        <f>VLOOKUP(A5,'Wettkampf 1'!$B$16:$C$75,2,FALSE)</f>
        <v>Sögel</v>
      </c>
      <c r="C5" s="9">
        <f>VLOOKUP(A5,'Wettkampf 1'!$B$16:$D$75,3,FALSE)</f>
        <v>364.8</v>
      </c>
      <c r="D5" s="9">
        <f>VLOOKUP($A5,Börgermoor!$B$16:$D$75,3,FALSE)</f>
        <v>349</v>
      </c>
      <c r="E5" s="9">
        <f>VLOOKUP($A5,'3'!$B$10:$D$75,3,FALSE)</f>
        <v>359.6</v>
      </c>
      <c r="F5" s="9">
        <f>VLOOKUP($A5,'4'!$B$10:$D$75,3,FALSE)</f>
        <v>371.7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361.27500000000003</v>
      </c>
      <c r="J5" s="9">
        <f>VLOOKUP(A5,Formelhilfe!$A$15:$H$74,8,FALSE)</f>
        <v>4</v>
      </c>
      <c r="K5" s="10">
        <f>SUM(C5:H5)</f>
        <v>1445.1000000000001</v>
      </c>
      <c r="L5" s="9">
        <f>VLOOKUP($A5,'7'!$B$10:$D$75,3,FALSE)</f>
        <v>376</v>
      </c>
      <c r="M5" s="9">
        <f>VLOOKUP($A5,'8'!$B$10:$D$75,3,FALSE)</f>
        <v>378.9</v>
      </c>
      <c r="N5" s="9">
        <f>VLOOKUP($A5,'9'!$B$10:$D$75,3,FALSE)</f>
        <v>374.9</v>
      </c>
      <c r="O5" s="9">
        <f>VLOOKUP($A5,'10'!$B$10:$D$75,3,FALSE)</f>
        <v>368</v>
      </c>
      <c r="P5" s="9">
        <f>VLOOKUP($A5,'11'!$B$10:$D$75,3,FALSE)</f>
        <v>372.9</v>
      </c>
      <c r="Q5" s="9">
        <f>VLOOKUP($A5,'12'!$B$10:$D$75,3,FALSE)</f>
        <v>0</v>
      </c>
      <c r="R5" s="10">
        <f>IF(S5 &gt;0,T5/S5,0)</f>
        <v>374.14</v>
      </c>
      <c r="S5" s="9">
        <f>VLOOKUP(A5,Formelhilfe!$A$15:$O$74,15,FALSE)</f>
        <v>5</v>
      </c>
      <c r="T5" s="10">
        <f>SUM(L5:Q5)</f>
        <v>1870.6999999999998</v>
      </c>
      <c r="U5" s="10">
        <f>IF(V5&gt;0,W5/V5,0)</f>
        <v>368.42222222222222</v>
      </c>
      <c r="V5" s="9">
        <f>VLOOKUP(A5,Formelhilfe!$A$15:$P$74,16,FALSE)</f>
        <v>9</v>
      </c>
      <c r="W5" s="11">
        <f>SUM(C5:H5,L5:Q5)</f>
        <v>3315.8</v>
      </c>
    </row>
    <row r="6" spans="1:23" ht="20.25" customHeight="1" x14ac:dyDescent="0.35">
      <c r="A6" s="106" t="s">
        <v>128</v>
      </c>
      <c r="B6" s="92" t="str">
        <f>VLOOKUP(A6,'Wettkampf 1'!$B$16:$C$75,2,FALSE)</f>
        <v>Esterwegen 1</v>
      </c>
      <c r="C6" s="9">
        <f>VLOOKUP(A6,'Wettkampf 1'!$B$16:$D$75,3,FALSE)</f>
        <v>359.6</v>
      </c>
      <c r="D6" s="9">
        <f>VLOOKUP($A6,Börgermoor!$B$16:$D$75,3,FALSE)</f>
        <v>382.6</v>
      </c>
      <c r="E6" s="9">
        <f>VLOOKUP($A6,'3'!$B$10:$D$75,3,FALSE)</f>
        <v>361.6</v>
      </c>
      <c r="F6" s="9">
        <f>VLOOKUP($A6,'4'!$B$10:$D$75,3,FALSE)</f>
        <v>375.6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369.85</v>
      </c>
      <c r="J6" s="9">
        <f>VLOOKUP(A6,Formelhilfe!$A$15:$H$74,8,FALSE)</f>
        <v>4</v>
      </c>
      <c r="K6" s="10">
        <f>SUM(C6:H6)</f>
        <v>1479.4</v>
      </c>
      <c r="L6" s="9">
        <f>VLOOKUP($A6,'7'!$B$10:$D$75,3,FALSE)</f>
        <v>356.9</v>
      </c>
      <c r="M6" s="9">
        <f>VLOOKUP($A6,'8'!$B$10:$D$75,3,FALSE)</f>
        <v>357.8</v>
      </c>
      <c r="N6" s="9">
        <f>VLOOKUP($A6,'9'!$B$10:$D$75,3,FALSE)</f>
        <v>368.7</v>
      </c>
      <c r="O6" s="9">
        <f>VLOOKUP($A6,'10'!$B$10:$D$75,3,FALSE)</f>
        <v>377.3</v>
      </c>
      <c r="P6" s="9">
        <f>VLOOKUP($A6,'11'!$B$10:$D$75,3,FALSE)</f>
        <v>346.6</v>
      </c>
      <c r="Q6" s="9">
        <f>VLOOKUP($A6,'12'!$B$10:$D$75,3,FALSE)</f>
        <v>0</v>
      </c>
      <c r="R6" s="10">
        <f>IF(S6 &gt;0,T6/S6,0)</f>
        <v>361.46000000000004</v>
      </c>
      <c r="S6" s="9">
        <f>VLOOKUP(A6,Formelhilfe!$A$15:$O$74,15,FALSE)</f>
        <v>5</v>
      </c>
      <c r="T6" s="10">
        <f>SUM(L6:Q6)</f>
        <v>1807.3000000000002</v>
      </c>
      <c r="U6" s="10">
        <f>IF(V6&gt;0,W6/V6,0)</f>
        <v>365.18888888888893</v>
      </c>
      <c r="V6" s="9">
        <f>VLOOKUP(A6,Formelhilfe!$A$15:$P$74,16,FALSE)</f>
        <v>9</v>
      </c>
      <c r="W6" s="11">
        <f>SUM(C6:H6,L6:Q6)</f>
        <v>3286.7000000000003</v>
      </c>
    </row>
    <row r="7" spans="1:23" ht="20.25" customHeight="1" x14ac:dyDescent="0.35">
      <c r="A7" s="106" t="s">
        <v>148</v>
      </c>
      <c r="B7" s="92" t="str">
        <f>VLOOKUP(A7,'Wettkampf 1'!$B$16:$C$75,2,FALSE)</f>
        <v>Neubörger</v>
      </c>
      <c r="C7" s="9">
        <f>VLOOKUP(A7,'Wettkampf 1'!$B$16:$D$75,3,FALSE)</f>
        <v>358.8</v>
      </c>
      <c r="D7" s="9">
        <f>VLOOKUP($A7,Börgermoor!$B$16:$D$75,3,FALSE)</f>
        <v>375.9</v>
      </c>
      <c r="E7" s="9">
        <f>VLOOKUP($A7,'3'!$B$10:$D$75,3,FALSE)</f>
        <v>359.6</v>
      </c>
      <c r="F7" s="9">
        <f>VLOOKUP($A7,'4'!$B$10:$D$75,3,FALSE)</f>
        <v>352.1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361.6</v>
      </c>
      <c r="J7" s="9">
        <f>VLOOKUP(A7,Formelhilfe!$A$15:$H$74,8,FALSE)</f>
        <v>4</v>
      </c>
      <c r="K7" s="10">
        <f>SUM(C7:H7)</f>
        <v>1446.4</v>
      </c>
      <c r="L7" s="9">
        <f>VLOOKUP($A7,'7'!$B$10:$D$75,3,FALSE)</f>
        <v>368.9</v>
      </c>
      <c r="M7" s="9">
        <f>VLOOKUP($A7,'8'!$B$10:$D$75,3,FALSE)</f>
        <v>358.2</v>
      </c>
      <c r="N7" s="9">
        <f>VLOOKUP($A7,'9'!$B$10:$D$75,3,FALSE)</f>
        <v>356.4</v>
      </c>
      <c r="O7" s="9">
        <f>VLOOKUP($A7,'10'!$B$10:$D$75,3,FALSE)</f>
        <v>367.7</v>
      </c>
      <c r="P7" s="9">
        <f>VLOOKUP($A7,'11'!$B$10:$D$75,3,FALSE)</f>
        <v>375.6</v>
      </c>
      <c r="Q7" s="9">
        <f>VLOOKUP($A7,'12'!$B$10:$D$75,3,FALSE)</f>
        <v>0</v>
      </c>
      <c r="R7" s="10">
        <f>IF(S7 &gt;0,T7/S7,0)</f>
        <v>365.36</v>
      </c>
      <c r="S7" s="9">
        <f>VLOOKUP(A7,Formelhilfe!$A$15:$O$74,15,FALSE)</f>
        <v>5</v>
      </c>
      <c r="T7" s="10">
        <f>SUM(L7:Q7)</f>
        <v>1826.8000000000002</v>
      </c>
      <c r="U7" s="10">
        <f>IF(V7&gt;0,W7/V7,0)</f>
        <v>363.68888888888887</v>
      </c>
      <c r="V7" s="9">
        <f>VLOOKUP(A7,Formelhilfe!$A$15:$P$74,16,FALSE)</f>
        <v>9</v>
      </c>
      <c r="W7" s="11">
        <f>SUM(C7:H7,L7:Q7)</f>
        <v>3273.2</v>
      </c>
    </row>
    <row r="8" spans="1:23" ht="20.25" customHeight="1" x14ac:dyDescent="0.35">
      <c r="A8" s="106" t="s">
        <v>158</v>
      </c>
      <c r="B8" s="92" t="str">
        <f>VLOOKUP(A8,'Wettkampf 1'!$B$16:$C$75,2,FALSE)</f>
        <v>Lähden</v>
      </c>
      <c r="C8" s="9">
        <f>VLOOKUP(A8,'Wettkampf 1'!$B$16:$D$75,3,FALSE)</f>
        <v>365.2</v>
      </c>
      <c r="D8" s="9">
        <f>VLOOKUP($A8,Börgermoor!$B$16:$D$75,3,FALSE)</f>
        <v>370.3</v>
      </c>
      <c r="E8" s="9">
        <f>VLOOKUP($A8,'3'!$B$10:$D$75,3,FALSE)</f>
        <v>362.7</v>
      </c>
      <c r="F8" s="9">
        <f>VLOOKUP($A8,'4'!$B$10:$D$75,3,FALSE)</f>
        <v>359.8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364.5</v>
      </c>
      <c r="J8" s="9">
        <f>VLOOKUP(A8,Formelhilfe!$A$15:$H$74,8,FALSE)</f>
        <v>4</v>
      </c>
      <c r="K8" s="10">
        <f>SUM(C8:H8)</f>
        <v>1458</v>
      </c>
      <c r="L8" s="9">
        <f>VLOOKUP($A8,'7'!$B$10:$D$75,3,FALSE)</f>
        <v>347.7</v>
      </c>
      <c r="M8" s="9">
        <f>VLOOKUP($A8,'8'!$B$10:$D$75,3,FALSE)</f>
        <v>372.4</v>
      </c>
      <c r="N8" s="9">
        <f>VLOOKUP($A8,'9'!$B$10:$D$75,3,FALSE)</f>
        <v>343.8</v>
      </c>
      <c r="O8" s="9">
        <f>VLOOKUP($A8,'10'!$B$10:$D$75,3,FALSE)</f>
        <v>352.9</v>
      </c>
      <c r="P8" s="9">
        <f>VLOOKUP($A8,'11'!$B$10:$D$75,3,FALSE)</f>
        <v>364.3</v>
      </c>
      <c r="Q8" s="9">
        <f>VLOOKUP($A8,'12'!$B$10:$D$75,3,FALSE)</f>
        <v>0</v>
      </c>
      <c r="R8" s="10">
        <f>IF(S8 &gt;0,T8/S8,0)</f>
        <v>356.21999999999991</v>
      </c>
      <c r="S8" s="9">
        <f>VLOOKUP(A8,Formelhilfe!$A$15:$O$74,15,FALSE)</f>
        <v>5</v>
      </c>
      <c r="T8" s="10">
        <f>SUM(L8:Q8)</f>
        <v>1781.0999999999997</v>
      </c>
      <c r="U8" s="10">
        <f>IF(V8&gt;0,W8/V8,0)</f>
        <v>359.90000000000003</v>
      </c>
      <c r="V8" s="9">
        <f>VLOOKUP(A8,Formelhilfe!$A$15:$P$74,16,FALSE)</f>
        <v>9</v>
      </c>
      <c r="W8" s="11">
        <f>SUM(C8:H8,L8:Q8)</f>
        <v>3239.1000000000004</v>
      </c>
    </row>
    <row r="9" spans="1:23" ht="20.25" customHeight="1" x14ac:dyDescent="0.35">
      <c r="A9" s="106" t="s">
        <v>160</v>
      </c>
      <c r="B9" s="92" t="str">
        <f>VLOOKUP(A9,'Wettkampf 1'!$B$16:$C$75,2,FALSE)</f>
        <v>Lähden</v>
      </c>
      <c r="C9" s="9">
        <f>VLOOKUP(A9,'Wettkampf 1'!$B$16:$D$75,3,FALSE)</f>
        <v>359.8</v>
      </c>
      <c r="D9" s="9">
        <f>VLOOKUP($A9,Börgermoor!$B$16:$D$75,3,FALSE)</f>
        <v>358.6</v>
      </c>
      <c r="E9" s="9">
        <f>VLOOKUP($A9,'3'!$B$10:$D$75,3,FALSE)</f>
        <v>369.6</v>
      </c>
      <c r="F9" s="9">
        <f>VLOOKUP($A9,'4'!$B$10:$D$75,3,FALSE)</f>
        <v>356.6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361.15</v>
      </c>
      <c r="J9" s="9">
        <f>VLOOKUP(A9,Formelhilfe!$A$15:$H$74,8,FALSE)</f>
        <v>4</v>
      </c>
      <c r="K9" s="10">
        <f>SUM(C9:H9)</f>
        <v>1444.6</v>
      </c>
      <c r="L9" s="9">
        <f>VLOOKUP($A9,'7'!$B$10:$D$75,3,FALSE)</f>
        <v>362.8</v>
      </c>
      <c r="M9" s="9">
        <f>VLOOKUP($A9,'8'!$B$10:$D$75,3,FALSE)</f>
        <v>372.4</v>
      </c>
      <c r="N9" s="9">
        <f>VLOOKUP($A9,'9'!$B$10:$D$75,3,FALSE)</f>
        <v>337.9</v>
      </c>
      <c r="O9" s="9">
        <f>VLOOKUP($A9,'10'!$B$10:$D$75,3,FALSE)</f>
        <v>351.4</v>
      </c>
      <c r="P9" s="9">
        <f>VLOOKUP($A9,'11'!$B$10:$D$75,3,FALSE)</f>
        <v>360.9</v>
      </c>
      <c r="Q9" s="9">
        <f>VLOOKUP($A9,'12'!$B$10:$D$75,3,FALSE)</f>
        <v>0</v>
      </c>
      <c r="R9" s="10">
        <f>IF(S9 &gt;0,T9/S9,0)</f>
        <v>357.08000000000004</v>
      </c>
      <c r="S9" s="9">
        <f>VLOOKUP(A9,Formelhilfe!$A$15:$O$74,15,FALSE)</f>
        <v>5</v>
      </c>
      <c r="T9" s="10">
        <f>SUM(L9:Q9)</f>
        <v>1785.4</v>
      </c>
      <c r="U9" s="10">
        <f>IF(V9&gt;0,W9/V9,0)</f>
        <v>358.88888888888891</v>
      </c>
      <c r="V9" s="9">
        <f>VLOOKUP(A9,Formelhilfe!$A$15:$P$74,16,FALSE)</f>
        <v>9</v>
      </c>
      <c r="W9" s="11">
        <f>SUM(C9:H9,L9:Q9)</f>
        <v>3230</v>
      </c>
    </row>
    <row r="10" spans="1:23" ht="20.25" customHeight="1" x14ac:dyDescent="0.35">
      <c r="A10" s="106" t="s">
        <v>168</v>
      </c>
      <c r="B10" s="92" t="str">
        <f>VLOOKUP(A10,'Wettkampf 1'!$B$16:$C$75,2,FALSE)</f>
        <v>Esterwegen 2</v>
      </c>
      <c r="C10" s="9">
        <f>VLOOKUP(A10,'Wettkampf 1'!$B$16:$D$75,3,FALSE)</f>
        <v>350.7</v>
      </c>
      <c r="D10" s="9">
        <f>VLOOKUP($A10,Börgermoor!$B$16:$D$75,3,FALSE)</f>
        <v>358.4</v>
      </c>
      <c r="E10" s="9">
        <f>VLOOKUP($A10,'3'!$B$10:$D$75,3,FALSE)</f>
        <v>323.89999999999998</v>
      </c>
      <c r="F10" s="9">
        <f>VLOOKUP($A10,'4'!$B$10:$D$75,3,FALSE)</f>
        <v>354.7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346.92500000000001</v>
      </c>
      <c r="J10" s="9">
        <f>VLOOKUP(A10,Formelhilfe!$A$15:$H$74,8,FALSE)</f>
        <v>4</v>
      </c>
      <c r="K10" s="10">
        <f>SUM(C10:H10)</f>
        <v>1387.7</v>
      </c>
      <c r="L10" s="9">
        <f>VLOOKUP($A10,'7'!$B$10:$D$75,3,FALSE)</f>
        <v>353.1</v>
      </c>
      <c r="M10" s="9">
        <f>VLOOKUP($A10,'8'!$B$10:$D$75,3,FALSE)</f>
        <v>364.9</v>
      </c>
      <c r="N10" s="9">
        <f>VLOOKUP($A10,'9'!$B$10:$D$75,3,FALSE)</f>
        <v>376.5</v>
      </c>
      <c r="O10" s="9">
        <f>VLOOKUP($A10,'10'!$B$10:$D$75,3,FALSE)</f>
        <v>366.5</v>
      </c>
      <c r="P10" s="9">
        <f>VLOOKUP($A10,'11'!$B$10:$D$75,3,FALSE)</f>
        <v>353.1</v>
      </c>
      <c r="Q10" s="9">
        <f>VLOOKUP($A10,'12'!$B$10:$D$75,3,FALSE)</f>
        <v>0</v>
      </c>
      <c r="R10" s="10">
        <f>IF(S10 &gt;0,T10/S10,0)</f>
        <v>362.82</v>
      </c>
      <c r="S10" s="9">
        <f>VLOOKUP(A10,Formelhilfe!$A$15:$O$74,15,FALSE)</f>
        <v>5</v>
      </c>
      <c r="T10" s="10">
        <f>SUM(L10:Q10)</f>
        <v>1814.1</v>
      </c>
      <c r="U10" s="10">
        <f>IF(V10&gt;0,W10/V10,0)</f>
        <v>355.75555555555559</v>
      </c>
      <c r="V10" s="9">
        <f>VLOOKUP(A10,Formelhilfe!$A$15:$P$74,16,FALSE)</f>
        <v>9</v>
      </c>
      <c r="W10" s="11">
        <f>SUM(C10:H10,L10:Q10)</f>
        <v>3201.8</v>
      </c>
    </row>
    <row r="11" spans="1:23" ht="20.25" customHeight="1" x14ac:dyDescent="0.35">
      <c r="A11" s="106" t="s">
        <v>120</v>
      </c>
      <c r="B11" s="92" t="str">
        <f>VLOOKUP(A11,'Wettkampf 1'!$B$16:$C$75,2,FALSE)</f>
        <v>Lorup</v>
      </c>
      <c r="C11" s="9">
        <f>VLOOKUP(A11,'Wettkampf 1'!$B$16:$D$75,3,FALSE)</f>
        <v>368.4</v>
      </c>
      <c r="D11" s="9">
        <f>VLOOKUP($A11,Börgermoor!$B$16:$D$75,3,FALSE)</f>
        <v>360.2</v>
      </c>
      <c r="E11" s="9">
        <f>VLOOKUP($A11,'3'!$B$10:$D$75,3,FALSE)</f>
        <v>361.7</v>
      </c>
      <c r="F11" s="9">
        <f>VLOOKUP($A11,'4'!$B$10:$D$75,3,FALSE)</f>
        <v>346.1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359.1</v>
      </c>
      <c r="J11" s="9">
        <f>VLOOKUP(A11,Formelhilfe!$A$15:$H$74,8,FALSE)</f>
        <v>4</v>
      </c>
      <c r="K11" s="10">
        <f>SUM(C11:H11)</f>
        <v>1436.4</v>
      </c>
      <c r="L11" s="9">
        <f>VLOOKUP($A11,'7'!$B$10:$D$75,3,FALSE)</f>
        <v>350.3</v>
      </c>
      <c r="M11" s="9">
        <f>VLOOKUP($A11,'8'!$B$10:$D$75,3,FALSE)</f>
        <v>348.6</v>
      </c>
      <c r="N11" s="9">
        <f>VLOOKUP($A11,'9'!$B$10:$D$75,3,FALSE)</f>
        <v>358.4</v>
      </c>
      <c r="O11" s="9">
        <f>VLOOKUP($A11,'10'!$B$10:$D$75,3,FALSE)</f>
        <v>326.39999999999998</v>
      </c>
      <c r="P11" s="9">
        <f>VLOOKUP($A11,'11'!$B$10:$D$75,3,FALSE)</f>
        <v>341</v>
      </c>
      <c r="Q11" s="9">
        <f>VLOOKUP($A11,'12'!$B$10:$D$75,3,FALSE)</f>
        <v>0</v>
      </c>
      <c r="R11" s="10">
        <f>IF(S11 &gt;0,T11/S11,0)</f>
        <v>344.94000000000005</v>
      </c>
      <c r="S11" s="9">
        <f>VLOOKUP(A11,Formelhilfe!$A$15:$O$74,15,FALSE)</f>
        <v>5</v>
      </c>
      <c r="T11" s="10">
        <f>SUM(L11:Q11)</f>
        <v>1724.7000000000003</v>
      </c>
      <c r="U11" s="10">
        <f>IF(V11&gt;0,W11/V11,0)</f>
        <v>351.23333333333335</v>
      </c>
      <c r="V11" s="9">
        <f>VLOOKUP(A11,Formelhilfe!$A$15:$P$74,16,FALSE)</f>
        <v>9</v>
      </c>
      <c r="W11" s="11">
        <f>SUM(C11:H11,L11:Q11)</f>
        <v>3161.1000000000004</v>
      </c>
    </row>
    <row r="12" spans="1:23" ht="20.25" customHeight="1" x14ac:dyDescent="0.35">
      <c r="A12" s="106" t="s">
        <v>130</v>
      </c>
      <c r="B12" s="92" t="str">
        <f>VLOOKUP(A12,'Wettkampf 1'!$B$16:$C$75,2,FALSE)</f>
        <v>Esterwegen 1</v>
      </c>
      <c r="C12" s="9">
        <f>VLOOKUP(A12,'Wettkampf 1'!$B$16:$D$75,3,FALSE)</f>
        <v>359.9</v>
      </c>
      <c r="D12" s="9">
        <f>VLOOKUP($A12,Börgermoor!$B$16:$D$75,3,FALSE)</f>
        <v>358.3</v>
      </c>
      <c r="E12" s="9">
        <f>VLOOKUP($A12,'3'!$B$10:$D$75,3,FALSE)</f>
        <v>339.9</v>
      </c>
      <c r="F12" s="9">
        <f>VLOOKUP($A12,'4'!$B$10:$D$75,3,FALSE)</f>
        <v>349.6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351.92499999999995</v>
      </c>
      <c r="J12" s="9">
        <f>VLOOKUP(A12,Formelhilfe!$A$15:$H$74,8,FALSE)</f>
        <v>4</v>
      </c>
      <c r="K12" s="10">
        <f>SUM(C12:H12)</f>
        <v>1407.6999999999998</v>
      </c>
      <c r="L12" s="9">
        <f>VLOOKUP($A12,'7'!$B$10:$D$75,3,FALSE)</f>
        <v>330.8</v>
      </c>
      <c r="M12" s="9">
        <f>VLOOKUP($A12,'8'!$B$10:$D$75,3,FALSE)</f>
        <v>343.2</v>
      </c>
      <c r="N12" s="9">
        <f>VLOOKUP($A12,'9'!$B$10:$D$75,3,FALSE)</f>
        <v>347.2</v>
      </c>
      <c r="O12" s="9">
        <f>VLOOKUP($A12,'10'!$B$10:$D$75,3,FALSE)</f>
        <v>345.7</v>
      </c>
      <c r="P12" s="9">
        <f>VLOOKUP($A12,'11'!$B$10:$D$75,3,FALSE)</f>
        <v>345</v>
      </c>
      <c r="Q12" s="9">
        <f>VLOOKUP($A12,'12'!$B$10:$D$75,3,FALSE)</f>
        <v>0</v>
      </c>
      <c r="R12" s="10">
        <f>IF(S12 &gt;0,T12/S12,0)</f>
        <v>342.38</v>
      </c>
      <c r="S12" s="9">
        <f>VLOOKUP(A12,Formelhilfe!$A$15:$O$74,15,FALSE)</f>
        <v>5</v>
      </c>
      <c r="T12" s="10">
        <f>SUM(L12:Q12)</f>
        <v>1711.9</v>
      </c>
      <c r="U12" s="10">
        <f>IF(V12&gt;0,W12/V12,0)</f>
        <v>346.62222222222215</v>
      </c>
      <c r="V12" s="9">
        <f>VLOOKUP(A12,Formelhilfe!$A$15:$P$74,16,FALSE)</f>
        <v>9</v>
      </c>
      <c r="W12" s="11">
        <f>SUM(C12:H12,L12:Q12)</f>
        <v>3119.5999999999995</v>
      </c>
    </row>
    <row r="13" spans="1:23" ht="20.25" customHeight="1" x14ac:dyDescent="0.35">
      <c r="A13" s="106" t="s">
        <v>173</v>
      </c>
      <c r="B13" s="92" t="str">
        <f>VLOOKUP(A13,'Wettkampf 1'!$B$16:$C$75,2,FALSE)</f>
        <v>Börgermoor</v>
      </c>
      <c r="C13" s="9">
        <f>VLOOKUP(A13,'Wettkampf 1'!$B$16:$D$75,3,FALSE)</f>
        <v>360.2</v>
      </c>
      <c r="D13" s="9">
        <f>VLOOKUP($A13,Börgermoor!$B$16:$D$75,3,FALSE)</f>
        <v>357.1</v>
      </c>
      <c r="E13" s="9">
        <f>VLOOKUP($A13,'3'!$B$10:$D$75,3,FALSE)</f>
        <v>358</v>
      </c>
      <c r="F13" s="9">
        <f>VLOOKUP($A13,'4'!$B$10:$D$75,3,FALSE)</f>
        <v>363.1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359.6</v>
      </c>
      <c r="J13" s="9">
        <f>VLOOKUP(A13,Formelhilfe!$A$15:$H$74,8,FALSE)</f>
        <v>4</v>
      </c>
      <c r="K13" s="10">
        <f>SUM(C13:H13)</f>
        <v>1438.4</v>
      </c>
      <c r="L13" s="9">
        <f>VLOOKUP($A13,'7'!$B$10:$D$75,3,FALSE)</f>
        <v>0</v>
      </c>
      <c r="M13" s="9">
        <f>VLOOKUP($A13,'8'!$B$10:$D$75,3,FALSE)</f>
        <v>359.6</v>
      </c>
      <c r="N13" s="9">
        <f>VLOOKUP($A13,'9'!$B$10:$D$75,3,FALSE)</f>
        <v>370.2</v>
      </c>
      <c r="O13" s="9">
        <f>VLOOKUP($A13,'10'!$B$10:$D$75,3,FALSE)</f>
        <v>370.5</v>
      </c>
      <c r="P13" s="9">
        <f>VLOOKUP($A13,'11'!$B$10:$D$75,3,FALSE)</f>
        <v>356.2</v>
      </c>
      <c r="Q13" s="9">
        <f>VLOOKUP($A13,'12'!$B$10:$D$75,3,FALSE)</f>
        <v>0</v>
      </c>
      <c r="R13" s="10">
        <f>IF(S13 &gt;0,T13/S13,0)</f>
        <v>364.125</v>
      </c>
      <c r="S13" s="9">
        <f>VLOOKUP(A13,Formelhilfe!$A$15:$O$74,15,FALSE)</f>
        <v>4</v>
      </c>
      <c r="T13" s="10">
        <f>SUM(L13:Q13)</f>
        <v>1456.5</v>
      </c>
      <c r="U13" s="10">
        <f>IF(V13&gt;0,W13/V13,0)</f>
        <v>361.86249999999995</v>
      </c>
      <c r="V13" s="9">
        <f>VLOOKUP(A13,Formelhilfe!$A$15:$P$74,16,FALSE)</f>
        <v>8</v>
      </c>
      <c r="W13" s="11">
        <f>SUM(C13:H13,L13:Q13)</f>
        <v>2894.8999999999996</v>
      </c>
    </row>
    <row r="14" spans="1:23" ht="20.25" customHeight="1" x14ac:dyDescent="0.35">
      <c r="A14" s="106" t="s">
        <v>154</v>
      </c>
      <c r="B14" s="92" t="str">
        <f>VLOOKUP(A14,'Wettkampf 1'!$B$16:$C$75,2,FALSE)</f>
        <v>Neubörger</v>
      </c>
      <c r="C14" s="9">
        <f>VLOOKUP(A14,'Wettkampf 1'!$B$16:$D$75,3,FALSE)</f>
        <v>294.5</v>
      </c>
      <c r="D14" s="9">
        <f>VLOOKUP($A14,Börgermoor!$B$16:$D$75,3,FALSE)</f>
        <v>293.5</v>
      </c>
      <c r="E14" s="9">
        <f>VLOOKUP($A14,'3'!$B$10:$D$75,3,FALSE)</f>
        <v>271.39999999999998</v>
      </c>
      <c r="F14" s="9">
        <f>VLOOKUP($A14,'4'!$B$10:$D$75,3,FALSE)</f>
        <v>322.89999999999998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295.57499999999999</v>
      </c>
      <c r="J14" s="9">
        <f>VLOOKUP(A14,Formelhilfe!$A$15:$H$74,8,FALSE)</f>
        <v>4</v>
      </c>
      <c r="K14" s="10">
        <f>SUM(C14:H14)</f>
        <v>1182.3</v>
      </c>
      <c r="L14" s="9">
        <f>VLOOKUP($A14,'7'!$B$10:$D$75,3,FALSE)</f>
        <v>298.10000000000002</v>
      </c>
      <c r="M14" s="9">
        <f>VLOOKUP($A14,'8'!$B$10:$D$75,3,FALSE)</f>
        <v>329.8</v>
      </c>
      <c r="N14" s="9">
        <f>VLOOKUP($A14,'9'!$B$10:$D$75,3,FALSE)</f>
        <v>326</v>
      </c>
      <c r="O14" s="9">
        <f>VLOOKUP($A14,'10'!$B$10:$D$75,3,FALSE)</f>
        <v>313.60000000000002</v>
      </c>
      <c r="P14" s="9">
        <f>VLOOKUP($A14,'11'!$B$10:$D$75,3,FALSE)</f>
        <v>328.8</v>
      </c>
      <c r="Q14" s="9">
        <f>VLOOKUP($A14,'12'!$B$10:$D$75,3,FALSE)</f>
        <v>0</v>
      </c>
      <c r="R14" s="10">
        <f>IF(S14 &gt;0,T14/S14,0)</f>
        <v>319.26</v>
      </c>
      <c r="S14" s="9">
        <f>VLOOKUP(A14,Formelhilfe!$A$15:$O$74,15,FALSE)</f>
        <v>5</v>
      </c>
      <c r="T14" s="10">
        <f>SUM(L14:Q14)</f>
        <v>1596.3</v>
      </c>
      <c r="U14" s="10">
        <f>IF(V14&gt;0,W14/V14,0)</f>
        <v>308.73333333333335</v>
      </c>
      <c r="V14" s="9">
        <f>VLOOKUP(A14,Formelhilfe!$A$15:$P$74,16,FALSE)</f>
        <v>9</v>
      </c>
      <c r="W14" s="11">
        <f>SUM(C14:H14,L14:Q14)</f>
        <v>2778.6</v>
      </c>
    </row>
    <row r="15" spans="1:23" ht="20.25" customHeight="1" x14ac:dyDescent="0.35">
      <c r="A15" s="106" t="s">
        <v>151</v>
      </c>
      <c r="B15" s="92" t="str">
        <f>VLOOKUP(A15,'Wettkampf 1'!$B$16:$C$75,2,FALSE)</f>
        <v>Neubörger</v>
      </c>
      <c r="C15" s="9">
        <f>VLOOKUP(A15,'Wettkampf 1'!$B$16:$D$75,3,FALSE)</f>
        <v>340.9</v>
      </c>
      <c r="D15" s="9">
        <f>VLOOKUP($A15,Börgermoor!$B$16:$D$75,3,FALSE)</f>
        <v>324.8</v>
      </c>
      <c r="E15" s="9">
        <f>VLOOKUP($A15,'3'!$B$10:$D$75,3,FALSE)</f>
        <v>345.7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337.13333333333338</v>
      </c>
      <c r="J15" s="9">
        <f>VLOOKUP(A15,Formelhilfe!$A$15:$H$74,8,FALSE)</f>
        <v>3</v>
      </c>
      <c r="K15" s="10">
        <f>SUM(C15:H15)</f>
        <v>1011.4000000000001</v>
      </c>
      <c r="L15" s="9">
        <f>VLOOKUP($A15,'7'!$B$10:$D$75,3,FALSE)</f>
        <v>320.3</v>
      </c>
      <c r="M15" s="9">
        <f>VLOOKUP($A15,'8'!$B$10:$D$75,3,FALSE)</f>
        <v>341.1</v>
      </c>
      <c r="N15" s="9">
        <f>VLOOKUP($A15,'9'!$B$10:$D$75,3,FALSE)</f>
        <v>315.60000000000002</v>
      </c>
      <c r="O15" s="9">
        <f>VLOOKUP($A15,'10'!$B$10:$D$75,3,FALSE)</f>
        <v>322.3</v>
      </c>
      <c r="P15" s="9">
        <f>VLOOKUP($A15,'11'!$B$10:$D$75,3,FALSE)</f>
        <v>343.3</v>
      </c>
      <c r="Q15" s="9">
        <f>VLOOKUP($A15,'12'!$B$10:$D$75,3,FALSE)</f>
        <v>0</v>
      </c>
      <c r="R15" s="10">
        <f>IF(S15 &gt;0,T15/S15,0)</f>
        <v>328.52000000000004</v>
      </c>
      <c r="S15" s="9">
        <f>VLOOKUP(A15,Formelhilfe!$A$15:$O$74,15,FALSE)</f>
        <v>5</v>
      </c>
      <c r="T15" s="10">
        <f>SUM(L15:Q15)</f>
        <v>1642.6000000000001</v>
      </c>
      <c r="U15" s="10">
        <f>IF(V15&gt;0,W15/V15,0)</f>
        <v>331.75000000000006</v>
      </c>
      <c r="V15" s="9">
        <f>VLOOKUP(A15,Formelhilfe!$A$15:$P$74,16,FALSE)</f>
        <v>8</v>
      </c>
      <c r="W15" s="11">
        <f>SUM(C15:H15,L15:Q15)</f>
        <v>2654.0000000000005</v>
      </c>
    </row>
    <row r="16" spans="1:23" ht="20.25" customHeight="1" x14ac:dyDescent="0.35">
      <c r="A16" s="106" t="s">
        <v>140</v>
      </c>
      <c r="B16" s="92" t="str">
        <f>VLOOKUP(A16,'Wettkampf 1'!$B$16:$C$75,2,FALSE)</f>
        <v>Spahnharenstätte</v>
      </c>
      <c r="C16" s="9">
        <f>VLOOKUP(A16,'Wettkampf 1'!$B$16:$D$75,3,FALSE)</f>
        <v>315.3</v>
      </c>
      <c r="D16" s="9">
        <f>VLOOKUP($A16,Börgermoor!$B$16:$D$75,3,FALSE)</f>
        <v>288.2</v>
      </c>
      <c r="E16" s="9">
        <f>VLOOKUP($A16,'3'!$B$10:$D$75,3,FALSE)</f>
        <v>304.60000000000002</v>
      </c>
      <c r="F16" s="9">
        <f>VLOOKUP($A16,'4'!$B$10:$D$75,3,FALSE)</f>
        <v>335.7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310.95</v>
      </c>
      <c r="J16" s="9">
        <f>VLOOKUP(A16,Formelhilfe!$A$15:$H$74,8,FALSE)</f>
        <v>4</v>
      </c>
      <c r="K16" s="10">
        <f>SUM(C16:H16)</f>
        <v>1243.8</v>
      </c>
      <c r="L16" s="9">
        <f>VLOOKUP($A16,'7'!$B$10:$D$75,3,FALSE)</f>
        <v>320</v>
      </c>
      <c r="M16" s="9">
        <f>VLOOKUP($A16,'8'!$B$10:$D$75,3,FALSE)</f>
        <v>285.89999999999998</v>
      </c>
      <c r="N16" s="9">
        <f>VLOOKUP($A16,'9'!$B$10:$D$75,3,FALSE)</f>
        <v>324.3</v>
      </c>
      <c r="O16" s="9">
        <f>VLOOKUP($A16,'10'!$B$10:$D$75,3,FALSE)</f>
        <v>324.8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313.75</v>
      </c>
      <c r="S16" s="9">
        <f>VLOOKUP(A16,Formelhilfe!$A$15:$O$74,15,FALSE)</f>
        <v>4</v>
      </c>
      <c r="T16" s="10">
        <f>SUM(L16:Q16)</f>
        <v>1255</v>
      </c>
      <c r="U16" s="10">
        <f>IF(V16&gt;0,W16/V16,0)</f>
        <v>312.35000000000002</v>
      </c>
      <c r="V16" s="9">
        <f>VLOOKUP(A16,Formelhilfe!$A$15:$P$74,16,FALSE)</f>
        <v>8</v>
      </c>
      <c r="W16" s="11">
        <f>SUM(C16:H16,L16:Q16)</f>
        <v>2498.8000000000002</v>
      </c>
    </row>
    <row r="17" spans="1:45" ht="20.25" customHeight="1" x14ac:dyDescent="0.35">
      <c r="A17" s="106" t="s">
        <v>156</v>
      </c>
      <c r="B17" s="92" t="str">
        <f>VLOOKUP(A17,'Wettkampf 1'!$B$16:$C$75,2,FALSE)</f>
        <v>Lähden</v>
      </c>
      <c r="C17" s="9">
        <f>VLOOKUP(A17,'Wettkampf 1'!$B$16:$D$75,3,FALSE)</f>
        <v>346</v>
      </c>
      <c r="D17" s="9">
        <f>VLOOKUP($A17,Börgermoor!$B$16:$D$75,3,FALSE)</f>
        <v>352.8</v>
      </c>
      <c r="E17" s="9">
        <f>VLOOKUP($A17,'3'!$B$10:$D$75,3,FALSE)</f>
        <v>0</v>
      </c>
      <c r="F17" s="9">
        <f>VLOOKUP($A17,'4'!$B$10:$D$75,3,FALSE)</f>
        <v>357.3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352.0333333333333</v>
      </c>
      <c r="J17" s="9">
        <f>VLOOKUP(A17,Formelhilfe!$A$15:$H$74,8,FALSE)</f>
        <v>3</v>
      </c>
      <c r="K17" s="10">
        <f>SUM(C17:H17)</f>
        <v>1056.0999999999999</v>
      </c>
      <c r="L17" s="9">
        <f>VLOOKUP($A17,'7'!$B$10:$D$75,3,FALSE)</f>
        <v>0</v>
      </c>
      <c r="M17" s="9">
        <f>VLOOKUP($A17,'8'!$B$10:$D$75,3,FALSE)</f>
        <v>352.9</v>
      </c>
      <c r="N17" s="9">
        <f>VLOOKUP($A17,'9'!$B$10:$D$75,3,FALSE)</f>
        <v>347.5</v>
      </c>
      <c r="O17" s="9">
        <f>VLOOKUP($A17,'10'!$B$10:$D$75,3,FALSE)</f>
        <v>351.5</v>
      </c>
      <c r="P17" s="9">
        <f>VLOOKUP($A17,'11'!$B$10:$D$75,3,FALSE)</f>
        <v>349.7</v>
      </c>
      <c r="Q17" s="9">
        <f>VLOOKUP($A17,'12'!$B$10:$D$75,3,FALSE)</f>
        <v>0</v>
      </c>
      <c r="R17" s="10">
        <f>IF(S17 &gt;0,T17/S17,0)</f>
        <v>350.40000000000003</v>
      </c>
      <c r="S17" s="9">
        <f>VLOOKUP(A17,Formelhilfe!$A$15:$O$74,15,FALSE)</f>
        <v>4</v>
      </c>
      <c r="T17" s="10">
        <f>SUM(L17:Q17)</f>
        <v>1401.6000000000001</v>
      </c>
      <c r="U17" s="10">
        <f>IF(V17&gt;0,W17/V17,0)</f>
        <v>351.09999999999997</v>
      </c>
      <c r="V17" s="9">
        <f>VLOOKUP(A17,Formelhilfe!$A$15:$P$74,16,FALSE)</f>
        <v>7</v>
      </c>
      <c r="W17" s="11">
        <f>SUM(C17:H17,L17:Q17)</f>
        <v>2457.6999999999998</v>
      </c>
    </row>
    <row r="18" spans="1:45" ht="20.25" customHeight="1" x14ac:dyDescent="0.35">
      <c r="A18" s="106" t="s">
        <v>132</v>
      </c>
      <c r="B18" s="92" t="str">
        <f>VLOOKUP(A18,'Wettkampf 1'!$B$16:$C$75,2,FALSE)</f>
        <v>Breddenberg</v>
      </c>
      <c r="C18" s="9">
        <f>VLOOKUP(A18,'Wettkampf 1'!$B$16:$D$75,3,FALSE)</f>
        <v>246.6</v>
      </c>
      <c r="D18" s="9">
        <f>VLOOKUP($A18,Börgermoor!$B$16:$D$75,3,FALSE)</f>
        <v>279.7</v>
      </c>
      <c r="E18" s="9">
        <f>VLOOKUP($A18,'3'!$B$10:$D$75,3,FALSE)</f>
        <v>291.89999999999998</v>
      </c>
      <c r="F18" s="9">
        <f>VLOOKUP($A18,'4'!$B$10:$D$75,3,FALSE)</f>
        <v>307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281.29999999999995</v>
      </c>
      <c r="J18" s="9">
        <f>VLOOKUP(A18,Formelhilfe!$A$15:$H$74,8,FALSE)</f>
        <v>4</v>
      </c>
      <c r="K18" s="10">
        <f>SUM(C18:H18)</f>
        <v>1125.1999999999998</v>
      </c>
      <c r="L18" s="9">
        <f>VLOOKUP($A18,'7'!$B$10:$D$75,3,FALSE)</f>
        <v>311.2</v>
      </c>
      <c r="M18" s="9">
        <f>VLOOKUP($A18,'8'!$B$10:$D$75,3,FALSE)</f>
        <v>305.60000000000002</v>
      </c>
      <c r="N18" s="9">
        <f>VLOOKUP($A18,'9'!$B$10:$D$75,3,FALSE)</f>
        <v>0</v>
      </c>
      <c r="O18" s="9">
        <f>VLOOKUP($A18,'10'!$B$10:$D$75,3,FALSE)</f>
        <v>317.39999999999998</v>
      </c>
      <c r="P18" s="9">
        <f>VLOOKUP($A18,'11'!$B$10:$D$75,3,FALSE)</f>
        <v>305.7</v>
      </c>
      <c r="Q18" s="9">
        <f>VLOOKUP($A18,'12'!$B$10:$D$75,3,FALSE)</f>
        <v>0</v>
      </c>
      <c r="R18" s="10">
        <f>IF(S18 &gt;0,T18/S18,0)</f>
        <v>309.97499999999997</v>
      </c>
      <c r="S18" s="9">
        <f>VLOOKUP(A18,Formelhilfe!$A$15:$O$74,15,FALSE)</f>
        <v>4</v>
      </c>
      <c r="T18" s="10">
        <f>SUM(L18:Q18)</f>
        <v>1239.8999999999999</v>
      </c>
      <c r="U18" s="10">
        <f>IF(V18&gt;0,W18/V18,0)</f>
        <v>295.63749999999999</v>
      </c>
      <c r="V18" s="9">
        <f>VLOOKUP(A18,Formelhilfe!$A$15:$P$74,16,FALSE)</f>
        <v>8</v>
      </c>
      <c r="W18" s="11">
        <f>SUM(C18:H18,L18:Q18)</f>
        <v>2365.1</v>
      </c>
    </row>
    <row r="19" spans="1:45" ht="20.25" customHeight="1" x14ac:dyDescent="0.35">
      <c r="A19" s="106" t="s">
        <v>179</v>
      </c>
      <c r="B19" s="92" t="str">
        <f>VLOOKUP(A19,'Wettkampf 1'!$B$16:$C$75,2,FALSE)</f>
        <v>Börgerwald</v>
      </c>
      <c r="C19" s="9">
        <f>VLOOKUP(A19,'Wettkampf 1'!$B$16:$D$75,3,FALSE)</f>
        <v>0</v>
      </c>
      <c r="D19" s="9">
        <f>VLOOKUP($A19,Börgermoor!$B$16:$D$75,3,FALSE)</f>
        <v>0</v>
      </c>
      <c r="E19" s="9">
        <f>VLOOKUP($A19,'3'!$B$10:$D$75,3,FALSE)</f>
        <v>0</v>
      </c>
      <c r="F19" s="9">
        <f>VLOOKUP($A19,'4'!$B$10:$D$75,3,FALSE)</f>
        <v>389.8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389.8</v>
      </c>
      <c r="J19" s="9">
        <f>VLOOKUP(A19,Formelhilfe!$A$15:$H$74,8,FALSE)</f>
        <v>1</v>
      </c>
      <c r="K19" s="10">
        <f>SUM(C19:H19)</f>
        <v>389.8</v>
      </c>
      <c r="L19" s="9">
        <f>VLOOKUP($A19,'7'!$B$10:$D$75,3,FALSE)</f>
        <v>393.3</v>
      </c>
      <c r="M19" s="9">
        <f>VLOOKUP($A19,'8'!$B$10:$D$75,3,FALSE)</f>
        <v>380.2</v>
      </c>
      <c r="N19" s="9">
        <f>VLOOKUP($A19,'9'!$B$10:$D$75,3,FALSE)</f>
        <v>392.6</v>
      </c>
      <c r="O19" s="9">
        <f>VLOOKUP($A19,'10'!$B$10:$D$75,3,FALSE)</f>
        <v>390.6</v>
      </c>
      <c r="P19" s="9">
        <f>VLOOKUP($A19,'11'!$B$10:$D$75,3,FALSE)</f>
        <v>390.9</v>
      </c>
      <c r="Q19" s="9">
        <f>VLOOKUP($A19,'12'!$B$10:$D$75,3,FALSE)</f>
        <v>0</v>
      </c>
      <c r="R19" s="10">
        <f>IF(S19 &gt;0,T19/S19,0)</f>
        <v>389.52</v>
      </c>
      <c r="S19" s="9">
        <f>VLOOKUP(A19,Formelhilfe!$A$15:$O$74,15,FALSE)</f>
        <v>5</v>
      </c>
      <c r="T19" s="10">
        <f>SUM(L19:Q19)</f>
        <v>1947.6</v>
      </c>
      <c r="U19" s="10">
        <f>IF(V19&gt;0,W19/V19,0)</f>
        <v>389.56666666666666</v>
      </c>
      <c r="V19" s="9">
        <f>VLOOKUP(A19,Formelhilfe!$A$15:$P$74,16,FALSE)</f>
        <v>6</v>
      </c>
      <c r="W19" s="11">
        <f>SUM(C19:H19,L19:Q19)</f>
        <v>2337.4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166</v>
      </c>
      <c r="B20" s="92" t="str">
        <f>VLOOKUP(A20,'Wettkampf 1'!$B$16:$C$75,2,FALSE)</f>
        <v>Esterwegen 2</v>
      </c>
      <c r="C20" s="9">
        <f>VLOOKUP(A20,'Wettkampf 1'!$B$16:$D$75,3,FALSE)</f>
        <v>339.5</v>
      </c>
      <c r="D20" s="9">
        <f>VLOOKUP($A20,Börgermoor!$B$16:$D$75,3,FALSE)</f>
        <v>300.10000000000002</v>
      </c>
      <c r="E20" s="9">
        <f>VLOOKUP($A20,'3'!$B$10:$D$75,3,FALSE)</f>
        <v>275</v>
      </c>
      <c r="F20" s="9">
        <f>VLOOKUP($A20,'4'!$B$10:$D$75,3,FALSE)</f>
        <v>312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306.64999999999998</v>
      </c>
      <c r="J20" s="9">
        <f>VLOOKUP(A20,Formelhilfe!$A$15:$H$74,8,FALSE)</f>
        <v>4</v>
      </c>
      <c r="K20" s="10">
        <f>SUM(C20:H20)</f>
        <v>1226.5999999999999</v>
      </c>
      <c r="L20" s="9">
        <f>VLOOKUP($A20,'7'!$B$10:$D$75,3,FALSE)</f>
        <v>320</v>
      </c>
      <c r="M20" s="9">
        <f>VLOOKUP($A20,'8'!$B$10:$D$75,3,FALSE)</f>
        <v>305.39999999999998</v>
      </c>
      <c r="N20" s="9">
        <f>VLOOKUP($A20,'9'!$B$10:$D$75,3,FALSE)</f>
        <v>316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313.8</v>
      </c>
      <c r="S20" s="9">
        <f>VLOOKUP(A20,Formelhilfe!$A$15:$O$74,15,FALSE)</f>
        <v>3</v>
      </c>
      <c r="T20" s="10">
        <f>SUM(L20:Q20)</f>
        <v>941.4</v>
      </c>
      <c r="U20" s="10">
        <f>IF(V20&gt;0,W20/V20,0)</f>
        <v>309.71428571428572</v>
      </c>
      <c r="V20" s="9">
        <f>VLOOKUP(A20,Formelhilfe!$A$15:$P$74,16,FALSE)</f>
        <v>7</v>
      </c>
      <c r="W20" s="11">
        <f>SUM(C20:H20,L20:Q20)</f>
        <v>2168</v>
      </c>
    </row>
    <row r="21" spans="1:45" ht="20.25" customHeight="1" x14ac:dyDescent="0.35">
      <c r="A21" s="106" t="s">
        <v>162</v>
      </c>
      <c r="B21" s="92" t="str">
        <f>VLOOKUP(A21,'Wettkampf 1'!$B$16:$C$75,2,FALSE)</f>
        <v>Lähden</v>
      </c>
      <c r="C21" s="9">
        <f>VLOOKUP(A21,'Wettkampf 1'!$B$16:$D$75,3,FALSE)</f>
        <v>0</v>
      </c>
      <c r="D21" s="9">
        <f>VLOOKUP($A21,Börgermoor!$B$16:$D$75,3,FALSE)</f>
        <v>351.7</v>
      </c>
      <c r="E21" s="9">
        <f>VLOOKUP($A21,'3'!$B$10:$D$75,3,FALSE)</f>
        <v>348</v>
      </c>
      <c r="F21" s="9">
        <f>VLOOKUP($A21,'4'!$B$10:$D$75,3,FALSE)</f>
        <v>367.5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355.73333333333335</v>
      </c>
      <c r="J21" s="9">
        <f>VLOOKUP(A21,Formelhilfe!$A$15:$H$74,8,FALSE)</f>
        <v>3</v>
      </c>
      <c r="K21" s="10">
        <f>SUM(C21:H21)</f>
        <v>1067.2</v>
      </c>
      <c r="L21" s="9">
        <f>VLOOKUP($A21,'7'!$B$10:$D$75,3,FALSE)</f>
        <v>359.6</v>
      </c>
      <c r="M21" s="9">
        <f>VLOOKUP($A21,'8'!$B$10:$D$75,3,FALSE)</f>
        <v>361.1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371.6</v>
      </c>
      <c r="Q21" s="9">
        <f>VLOOKUP($A21,'12'!$B$10:$D$75,3,FALSE)</f>
        <v>0</v>
      </c>
      <c r="R21" s="10">
        <f>IF(S21 &gt;0,T21/S21,0)</f>
        <v>364.10000000000008</v>
      </c>
      <c r="S21" s="9">
        <f>VLOOKUP(A21,Formelhilfe!$A$15:$O$74,15,FALSE)</f>
        <v>3</v>
      </c>
      <c r="T21" s="10">
        <f>SUM(L21:Q21)</f>
        <v>1092.3000000000002</v>
      </c>
      <c r="U21" s="10">
        <f>IF(V21&gt;0,W21/V21,0)</f>
        <v>359.91666666666669</v>
      </c>
      <c r="V21" s="9">
        <f>VLOOKUP(A21,Formelhilfe!$A$15:$P$74,16,FALSE)</f>
        <v>6</v>
      </c>
      <c r="W21" s="11">
        <f>SUM(C21:H21,L21:Q21)</f>
        <v>2159.5</v>
      </c>
    </row>
    <row r="22" spans="1:45" ht="20.25" customHeight="1" x14ac:dyDescent="0.35">
      <c r="A22" s="106" t="s">
        <v>167</v>
      </c>
      <c r="B22" s="92" t="str">
        <f>VLOOKUP(A22,'Wettkampf 1'!$B$16:$C$75,2,FALSE)</f>
        <v>Esterwegen 2</v>
      </c>
      <c r="C22" s="9">
        <f>VLOOKUP(A22,'Wettkampf 1'!$B$16:$D$75,3,FALSE)</f>
        <v>330.9</v>
      </c>
      <c r="D22" s="9">
        <f>VLOOKUP($A22,Börgermoor!$B$16:$D$75,3,FALSE)</f>
        <v>320.5</v>
      </c>
      <c r="E22" s="9">
        <f>VLOOKUP($A22,'3'!$B$10:$D$75,3,FALSE)</f>
        <v>300.3</v>
      </c>
      <c r="F22" s="9">
        <f>VLOOKUP($A22,'4'!$B$10:$D$75,3,FALSE)</f>
        <v>315.8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316.875</v>
      </c>
      <c r="J22" s="9">
        <f>VLOOKUP(A22,Formelhilfe!$A$15:$H$74,8,FALSE)</f>
        <v>4</v>
      </c>
      <c r="K22" s="10">
        <f>SUM(C22:H22)</f>
        <v>1267.5</v>
      </c>
      <c r="L22" s="9">
        <f>VLOOKUP($A22,'7'!$B$10:$D$75,3,FALSE)</f>
        <v>0</v>
      </c>
      <c r="M22" s="9">
        <f>VLOOKUP($A22,'8'!$B$10:$D$75,3,FALSE)</f>
        <v>312.7</v>
      </c>
      <c r="N22" s="9">
        <f>VLOOKUP($A22,'9'!$B$10:$D$75,3,FALSE)</f>
        <v>291.8</v>
      </c>
      <c r="O22" s="9">
        <f>VLOOKUP($A22,'10'!$B$10:$D$75,3,FALSE)</f>
        <v>279.10000000000002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294.53333333333336</v>
      </c>
      <c r="S22" s="9">
        <f>VLOOKUP(A22,Formelhilfe!$A$15:$O$74,15,FALSE)</f>
        <v>3</v>
      </c>
      <c r="T22" s="10">
        <f>SUM(L22:Q22)</f>
        <v>883.6</v>
      </c>
      <c r="U22" s="10">
        <f>IF(V22&gt;0,W22/V22,0)</f>
        <v>307.3</v>
      </c>
      <c r="V22" s="9">
        <f>VLOOKUP(A22,Formelhilfe!$A$15:$P$74,16,FALSE)</f>
        <v>7</v>
      </c>
      <c r="W22" s="11">
        <f>SUM(C22:H22,L22:Q22)</f>
        <v>2151.1</v>
      </c>
    </row>
    <row r="23" spans="1:45" ht="20.25" customHeight="1" x14ac:dyDescent="0.35">
      <c r="A23" s="106" t="s">
        <v>146</v>
      </c>
      <c r="B23" s="92" t="str">
        <f>VLOOKUP(A23,'Wettkampf 1'!$B$16:$C$75,2,FALSE)</f>
        <v>Börgerwald</v>
      </c>
      <c r="C23" s="9">
        <f>VLOOKUP(A23,'Wettkampf 1'!$B$16:$D$75,3,FALSE)</f>
        <v>264.5</v>
      </c>
      <c r="D23" s="9">
        <f>VLOOKUP($A23,Börgermoor!$B$16:$D$75,3,FALSE)</f>
        <v>206.6</v>
      </c>
      <c r="E23" s="9">
        <f>VLOOKUP($A23,'3'!$B$10:$D$75,3,FALSE)</f>
        <v>271.7</v>
      </c>
      <c r="F23" s="9">
        <f>VLOOKUP($A23,'4'!$B$10:$D$75,3,FALSE)</f>
        <v>274.8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254.39999999999998</v>
      </c>
      <c r="J23" s="9">
        <f>VLOOKUP(A23,Formelhilfe!$A$15:$H$74,8,FALSE)</f>
        <v>4</v>
      </c>
      <c r="K23" s="10">
        <f>SUM(C23:H23)</f>
        <v>1017.5999999999999</v>
      </c>
      <c r="L23" s="9">
        <f>VLOOKUP($A23,'7'!$B$10:$D$75,3,FALSE)</f>
        <v>249.5</v>
      </c>
      <c r="M23" s="9">
        <f>VLOOKUP($A23,'8'!$B$10:$D$75,3,FALSE)</f>
        <v>0</v>
      </c>
      <c r="N23" s="9">
        <f>VLOOKUP($A23,'9'!$B$10:$D$75,3,FALSE)</f>
        <v>285.60000000000002</v>
      </c>
      <c r="O23" s="9">
        <f>VLOOKUP($A23,'10'!$B$10:$D$75,3,FALSE)</f>
        <v>265.5</v>
      </c>
      <c r="P23" s="9">
        <f>VLOOKUP($A23,'11'!$B$10:$D$75,3,FALSE)</f>
        <v>283.2</v>
      </c>
      <c r="Q23" s="9">
        <f>VLOOKUP($A23,'12'!$B$10:$D$75,3,FALSE)</f>
        <v>0</v>
      </c>
      <c r="R23" s="10">
        <f>IF(S23 &gt;0,T23/S23,0)</f>
        <v>270.95</v>
      </c>
      <c r="S23" s="9">
        <f>VLOOKUP(A23,Formelhilfe!$A$15:$O$74,15,FALSE)</f>
        <v>4</v>
      </c>
      <c r="T23" s="10">
        <f>SUM(L23:Q23)</f>
        <v>1083.8</v>
      </c>
      <c r="U23" s="10">
        <f>IF(V23&gt;0,W23/V23,0)</f>
        <v>262.67499999999995</v>
      </c>
      <c r="V23" s="9">
        <f>VLOOKUP(A23,Formelhilfe!$A$15:$P$74,16,FALSE)</f>
        <v>8</v>
      </c>
      <c r="W23" s="11">
        <f>SUM(C23:H23,L23:Q23)</f>
        <v>2101.3999999999996</v>
      </c>
    </row>
    <row r="24" spans="1:45" ht="20.25" customHeight="1" x14ac:dyDescent="0.35">
      <c r="A24" s="106" t="s">
        <v>152</v>
      </c>
      <c r="B24" s="92" t="str">
        <f>VLOOKUP(A24,'Wettkampf 1'!$B$16:$C$75,2,FALSE)</f>
        <v>Neubörger</v>
      </c>
      <c r="C24" s="9">
        <f>VLOOKUP(A24,'Wettkampf 1'!$B$16:$D$75,3,FALSE)</f>
        <v>323.8</v>
      </c>
      <c r="D24" s="9">
        <f>VLOOKUP($A24,Börgermoor!$B$16:$D$75,3,FALSE)</f>
        <v>307.39999999999998</v>
      </c>
      <c r="E24" s="9">
        <f>VLOOKUP($A24,'3'!$B$10:$D$75,3,FALSE)</f>
        <v>326</v>
      </c>
      <c r="F24" s="9">
        <f>VLOOKUP($A24,'4'!$B$10:$D$75,3,FALSE)</f>
        <v>332.1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322.32500000000005</v>
      </c>
      <c r="J24" s="9">
        <f>VLOOKUP(A24,Formelhilfe!$A$15:$H$74,8,FALSE)</f>
        <v>4</v>
      </c>
      <c r="K24" s="10">
        <f>SUM(C24:H24)</f>
        <v>1289.3000000000002</v>
      </c>
      <c r="L24" s="9">
        <f>VLOOKUP($A24,'7'!$B$10:$D$75,3,FALSE)</f>
        <v>0</v>
      </c>
      <c r="M24" s="9">
        <f>VLOOKUP($A24,'8'!$B$10:$D$75,3,FALSE)</f>
        <v>353.1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307.39999999999998</v>
      </c>
      <c r="Q24" s="9">
        <f>VLOOKUP($A24,'12'!$B$10:$D$75,3,FALSE)</f>
        <v>0</v>
      </c>
      <c r="R24" s="10">
        <f>IF(S24 &gt;0,T24/S24,0)</f>
        <v>330.25</v>
      </c>
      <c r="S24" s="9">
        <f>VLOOKUP(A24,Formelhilfe!$A$15:$O$74,15,FALSE)</f>
        <v>2</v>
      </c>
      <c r="T24" s="10">
        <f>SUM(L24:Q24)</f>
        <v>660.5</v>
      </c>
      <c r="U24" s="10">
        <f>IF(V24&gt;0,W24/V24,0)</f>
        <v>324.9666666666667</v>
      </c>
      <c r="V24" s="9">
        <f>VLOOKUP(A24,Formelhilfe!$A$15:$P$74,16,FALSE)</f>
        <v>6</v>
      </c>
      <c r="W24" s="11">
        <f>SUM(C24:H24,L24:Q24)</f>
        <v>1949.8000000000002</v>
      </c>
    </row>
    <row r="25" spans="1:45" ht="20.25" customHeight="1" x14ac:dyDescent="0.35">
      <c r="A25" s="106" t="s">
        <v>176</v>
      </c>
      <c r="B25" s="92" t="str">
        <f>VLOOKUP(A25,'Wettkampf 1'!$B$16:$C$75,2,FALSE)</f>
        <v>Lahn</v>
      </c>
      <c r="C25" s="9">
        <f>VLOOKUP(A25,'Wettkampf 1'!$B$16:$D$75,3,FALSE)</f>
        <v>0</v>
      </c>
      <c r="D25" s="9">
        <f>VLOOKUP($A25,Börgermoor!$B$16:$D$75,3,FALSE)</f>
        <v>346.5</v>
      </c>
      <c r="E25" s="9">
        <f>VLOOKUP($A25,'3'!$B$10:$D$75,3,FALSE)</f>
        <v>351.8</v>
      </c>
      <c r="F25" s="9">
        <f>VLOOKUP($A25,'4'!$B$10:$D$75,3,FALSE)</f>
        <v>311.39999999999998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336.56666666666666</v>
      </c>
      <c r="J25" s="9">
        <f>VLOOKUP(A25,Formelhilfe!$A$15:$H$74,8,FALSE)</f>
        <v>3</v>
      </c>
      <c r="K25" s="10">
        <f>SUM(C25:H25)</f>
        <v>1009.6999999999999</v>
      </c>
      <c r="L25" s="9">
        <f>VLOOKUP($A25,'7'!$B$10:$D$75,3,FALSE)</f>
        <v>312.89999999999998</v>
      </c>
      <c r="M25" s="9">
        <f>VLOOKUP($A25,'8'!$B$10:$D$75,3,FALSE)</f>
        <v>0</v>
      </c>
      <c r="N25" s="9">
        <f>VLOOKUP($A25,'9'!$B$10:$D$75,3,FALSE)</f>
        <v>299.60000000000002</v>
      </c>
      <c r="O25" s="9">
        <f>VLOOKUP($A25,'10'!$B$10:$D$75,3,FALSE)</f>
        <v>324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312.16666666666669</v>
      </c>
      <c r="S25" s="9">
        <f>VLOOKUP(A25,Formelhilfe!$A$15:$O$74,15,FALSE)</f>
        <v>3</v>
      </c>
      <c r="T25" s="10">
        <f>SUM(L25:Q25)</f>
        <v>936.5</v>
      </c>
      <c r="U25" s="10">
        <f>IF(V25&gt;0,W25/V25,0)</f>
        <v>324.36666666666662</v>
      </c>
      <c r="V25" s="9">
        <f>VLOOKUP(A25,Formelhilfe!$A$15:$P$74,16,FALSE)</f>
        <v>6</v>
      </c>
      <c r="W25" s="11">
        <f>SUM(C25:H25,L25:Q25)</f>
        <v>1946.1999999999998</v>
      </c>
    </row>
    <row r="26" spans="1:45" ht="20.25" customHeight="1" x14ac:dyDescent="0.35">
      <c r="A26" s="106" t="s">
        <v>180</v>
      </c>
      <c r="B26" s="92" t="str">
        <f>VLOOKUP(A26,'Wettkampf 1'!$B$16:$C$75,2,FALSE)</f>
        <v>Spahnharenstätte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334.7</v>
      </c>
      <c r="M26" s="9">
        <f>VLOOKUP($A26,'8'!$B$10:$D$75,3,FALSE)</f>
        <v>331.9</v>
      </c>
      <c r="N26" s="9">
        <f>VLOOKUP($A26,'9'!$B$10:$D$75,3,FALSE)</f>
        <v>333.2</v>
      </c>
      <c r="O26" s="9">
        <f>VLOOKUP($A26,'10'!$B$10:$D$75,3,FALSE)</f>
        <v>332.5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333.07499999999999</v>
      </c>
      <c r="S26" s="9">
        <f>VLOOKUP(A26,Formelhilfe!$A$15:$O$74,15,FALSE)</f>
        <v>4</v>
      </c>
      <c r="T26" s="10">
        <f>SUM(L26:Q26)</f>
        <v>1332.3</v>
      </c>
      <c r="U26" s="10">
        <f>IF(V26&gt;0,W26/V26,0)</f>
        <v>333.07499999999999</v>
      </c>
      <c r="V26" s="9">
        <f>VLOOKUP(A26,Formelhilfe!$A$15:$P$74,16,FALSE)</f>
        <v>4</v>
      </c>
      <c r="W26" s="11">
        <f>SUM(C26:H26,L26:Q26)</f>
        <v>1332.3</v>
      </c>
    </row>
    <row r="27" spans="1:45" ht="20.25" customHeight="1" x14ac:dyDescent="0.35">
      <c r="A27" s="106" t="s">
        <v>143</v>
      </c>
      <c r="B27" s="92" t="str">
        <f>VLOOKUP(A27,'Wettkampf 1'!$B$16:$C$75,2,FALSE)</f>
        <v>Spahnharenstätte</v>
      </c>
      <c r="C27" s="9">
        <f>VLOOKUP(A27,'Wettkampf 1'!$B$16:$D$75,3,FALSE)</f>
        <v>332.4</v>
      </c>
      <c r="D27" s="9">
        <f>VLOOKUP($A27,Börgermoor!$B$16:$D$75,3,FALSE)</f>
        <v>297.3</v>
      </c>
      <c r="E27" s="9">
        <f>VLOOKUP($A27,'3'!$B$10:$D$75,3,FALSE)</f>
        <v>0</v>
      </c>
      <c r="F27" s="9">
        <f>VLOOKUP($A27,'4'!$B$10:$D$75,3,FALSE)</f>
        <v>315.8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315.16666666666669</v>
      </c>
      <c r="J27" s="9">
        <f>VLOOKUP(A27,Formelhilfe!$A$15:$H$74,8,FALSE)</f>
        <v>3</v>
      </c>
      <c r="K27" s="10">
        <f>SUM(C27:H27)</f>
        <v>945.5</v>
      </c>
      <c r="L27" s="9">
        <f>VLOOKUP($A27,'7'!$B$10:$D$75,3,FALSE)</f>
        <v>0</v>
      </c>
      <c r="M27" s="9">
        <f>VLOOKUP($A27,'8'!$B$10:$D$75,3,FALSE)</f>
        <v>313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313</v>
      </c>
      <c r="S27" s="9">
        <f>VLOOKUP(A27,Formelhilfe!$A$15:$O$74,15,FALSE)</f>
        <v>1</v>
      </c>
      <c r="T27" s="10">
        <f>SUM(L27:Q27)</f>
        <v>313</v>
      </c>
      <c r="U27" s="10">
        <f>IF(V27&gt;0,W27/V27,0)</f>
        <v>314.625</v>
      </c>
      <c r="V27" s="9">
        <f>VLOOKUP(A27,Formelhilfe!$A$15:$P$74,16,FALSE)</f>
        <v>4</v>
      </c>
      <c r="W27" s="11">
        <f>SUM(C27:H27,L27:Q27)</f>
        <v>1258.5</v>
      </c>
    </row>
    <row r="28" spans="1:45" ht="20.25" customHeight="1" x14ac:dyDescent="0.35">
      <c r="A28" s="106" t="s">
        <v>138</v>
      </c>
      <c r="B28" s="92" t="str">
        <f>VLOOKUP(A28,'Wettkampf 1'!$B$16:$C$75,2,FALSE)</f>
        <v>Breddenberg</v>
      </c>
      <c r="C28" s="9">
        <f>VLOOKUP(A28,'Wettkampf 1'!$B$16:$D$75,3,FALSE)</f>
        <v>219.7</v>
      </c>
      <c r="D28" s="9">
        <f>VLOOKUP($A28,Börgermoor!$B$16:$D$75,3,FALSE)</f>
        <v>0</v>
      </c>
      <c r="E28" s="9">
        <f>VLOOKUP($A28,'3'!$B$10:$D$75,3,FALSE)</f>
        <v>223.3</v>
      </c>
      <c r="F28" s="9">
        <f>VLOOKUP($A28,'4'!$B$10:$D$75,3,FALSE)</f>
        <v>240.3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227.76666666666665</v>
      </c>
      <c r="J28" s="9">
        <f>VLOOKUP(A28,Formelhilfe!$A$15:$H$74,8,FALSE)</f>
        <v>3</v>
      </c>
      <c r="K28" s="10">
        <f>SUM(C28:H28)</f>
        <v>683.3</v>
      </c>
      <c r="L28" s="9">
        <f>VLOOKUP($A28,'7'!$B$10:$D$75,3,FALSE)</f>
        <v>0</v>
      </c>
      <c r="M28" s="9">
        <f>VLOOKUP($A28,'8'!$B$10:$D$75,3,FALSE)</f>
        <v>266.8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266.8</v>
      </c>
      <c r="S28" s="9">
        <f>VLOOKUP(A28,Formelhilfe!$A$15:$O$74,15,FALSE)</f>
        <v>1</v>
      </c>
      <c r="T28" s="10">
        <f>SUM(L28:Q28)</f>
        <v>266.8</v>
      </c>
      <c r="U28" s="10">
        <f>IF(V28&gt;0,W28/V28,0)</f>
        <v>237.52499999999998</v>
      </c>
      <c r="V28" s="9">
        <f>VLOOKUP(A28,Formelhilfe!$A$15:$P$74,16,FALSE)</f>
        <v>4</v>
      </c>
      <c r="W28" s="11">
        <f>SUM(C28:H28,L28:Q28)</f>
        <v>950.09999999999991</v>
      </c>
    </row>
    <row r="29" spans="1:45" ht="20.25" customHeight="1" x14ac:dyDescent="0.35">
      <c r="A29" s="106" t="s">
        <v>178</v>
      </c>
      <c r="B29" s="92" t="str">
        <f>VLOOKUP(A29,'Wettkampf 1'!$B$16:$C$75,2,FALSE)</f>
        <v>Esterwegen 2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274.2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274.2</v>
      </c>
      <c r="J29" s="9">
        <f>VLOOKUP(A29,Formelhilfe!$A$15:$H$74,8,FALSE)</f>
        <v>1</v>
      </c>
      <c r="K29" s="10">
        <f>SUM(C29:H29)</f>
        <v>274.2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283.60000000000002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283.60000000000002</v>
      </c>
      <c r="S29" s="9">
        <f>VLOOKUP(A29,Formelhilfe!$A$15:$O$74,15,FALSE)</f>
        <v>1</v>
      </c>
      <c r="T29" s="10">
        <f>SUM(L29:Q29)</f>
        <v>283.60000000000002</v>
      </c>
      <c r="U29" s="10">
        <f>IF(V29&gt;0,W29/V29,0)</f>
        <v>278.89999999999998</v>
      </c>
      <c r="V29" s="9">
        <f>VLOOKUP(A29,Formelhilfe!$A$15:$P$74,16,FALSE)</f>
        <v>2</v>
      </c>
      <c r="W29" s="11">
        <f>SUM(C29:H29,L29:Q29)</f>
        <v>557.79999999999995</v>
      </c>
    </row>
    <row r="30" spans="1:45" ht="20.25" customHeight="1" x14ac:dyDescent="0.35">
      <c r="A30" s="106" t="s">
        <v>134</v>
      </c>
      <c r="B30" s="92" t="str">
        <f>VLOOKUP(A30,'Wettkampf 1'!$B$16:$C$75,2,FALSE)</f>
        <v>Breddenberg</v>
      </c>
      <c r="C30" s="9">
        <f>VLOOKUP(A30,'Wettkampf 1'!$B$16:$D$75,3,FALSE)</f>
        <v>286.7</v>
      </c>
      <c r="D30" s="9">
        <f>VLOOKUP($A30,Börgermoor!$B$16:$D$75,3,FALSE)</f>
        <v>257.3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272</v>
      </c>
      <c r="J30" s="9">
        <f>VLOOKUP(A30,Formelhilfe!$A$15:$H$74,8,FALSE)</f>
        <v>2</v>
      </c>
      <c r="K30" s="10">
        <f>SUM(C30:H30)</f>
        <v>544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272</v>
      </c>
      <c r="V30" s="9">
        <f>VLOOKUP(A30,Formelhilfe!$A$15:$P$74,16,FALSE)</f>
        <v>2</v>
      </c>
      <c r="W30" s="11">
        <f>SUM(C30:H30,L30:Q30)</f>
        <v>544</v>
      </c>
    </row>
    <row r="31" spans="1:45" ht="20.25" customHeight="1" x14ac:dyDescent="0.35">
      <c r="A31" s="106" t="s">
        <v>136</v>
      </c>
      <c r="B31" s="92" t="str">
        <f>VLOOKUP(A31,'Wettkampf 1'!$B$16:$C$75,2,FALSE)</f>
        <v>Breddenberg</v>
      </c>
      <c r="C31" s="9">
        <f>VLOOKUP(A31,'Wettkampf 1'!$B$16:$D$75,3,FALSE)</f>
        <v>114.8</v>
      </c>
      <c r="D31" s="9">
        <f>VLOOKUP($A31,Börgermoor!$B$16:$D$75,3,FALSE)</f>
        <v>110.2</v>
      </c>
      <c r="E31" s="9">
        <f>VLOOKUP($A31,'3'!$B$10:$D$75,3,FALSE)</f>
        <v>137.6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120.86666666666667</v>
      </c>
      <c r="J31" s="9">
        <f>VLOOKUP(A31,Formelhilfe!$A$15:$H$74,8,FALSE)</f>
        <v>3</v>
      </c>
      <c r="K31" s="10">
        <f>SUM(C31:H31)</f>
        <v>362.6</v>
      </c>
      <c r="L31" s="9">
        <f>VLOOKUP($A31,'7'!$B$10:$D$75,3,FALSE)</f>
        <v>127.1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127.1</v>
      </c>
      <c r="S31" s="9">
        <f>VLOOKUP(A31,Formelhilfe!$A$15:$O$74,15,FALSE)</f>
        <v>1</v>
      </c>
      <c r="T31" s="10">
        <f>SUM(L31:Q31)</f>
        <v>127.1</v>
      </c>
      <c r="U31" s="10">
        <f>IF(V31&gt;0,W31/V31,0)</f>
        <v>122.42500000000001</v>
      </c>
      <c r="V31" s="9">
        <f>VLOOKUP(A31,Formelhilfe!$A$15:$P$74,16,FALSE)</f>
        <v>4</v>
      </c>
      <c r="W31" s="11">
        <f>SUM(C31:H31,L31:Q31)</f>
        <v>489.70000000000005</v>
      </c>
    </row>
    <row r="32" spans="1:45" ht="20.25" customHeight="1" x14ac:dyDescent="0.35">
      <c r="A32" s="106" t="s">
        <v>50</v>
      </c>
      <c r="B32" s="92" t="str">
        <f>VLOOKUP(A32,'Wettkampf 1'!$B$16:$C$75,2,FALSE)</f>
        <v>Lähden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327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327</v>
      </c>
      <c r="J32" s="9">
        <f>VLOOKUP(A32,Formelhilfe!$A$15:$H$74,8,FALSE)</f>
        <v>1</v>
      </c>
      <c r="K32" s="10">
        <f>SUM(C32:H32)</f>
        <v>327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327</v>
      </c>
      <c r="V32" s="9">
        <f>VLOOKUP(A32,Formelhilfe!$A$15:$P$74,16,FALSE)</f>
        <v>1</v>
      </c>
      <c r="W32" s="11">
        <f>SUM(C32:H32,L32:Q32)</f>
        <v>327</v>
      </c>
    </row>
    <row r="33" spans="1:23" ht="20.25" customHeight="1" x14ac:dyDescent="0.35">
      <c r="A33" s="106" t="s">
        <v>169</v>
      </c>
      <c r="B33" s="92" t="str">
        <f>VLOOKUP(A33,'Wettkampf 1'!$B$16:$C$75,2,FALSE)</f>
        <v>Esterwegen 2</v>
      </c>
      <c r="C33" s="9">
        <f>VLOOKUP(A33,'Wettkampf 1'!$B$16:$D$75,3,FALSE)</f>
        <v>0</v>
      </c>
      <c r="D33" s="9">
        <f>VLOOKUP($A33,Börgermoor!$B$16:$D$75,3,FALSE)</f>
        <v>255.7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255.7</v>
      </c>
      <c r="J33" s="9">
        <f>VLOOKUP(A33,Formelhilfe!$A$15:$H$74,8,FALSE)</f>
        <v>1</v>
      </c>
      <c r="K33" s="10">
        <f>SUM(C33:H33)</f>
        <v>255.7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255.7</v>
      </c>
      <c r="V33" s="9">
        <f>VLOOKUP(A33,Formelhilfe!$A$15:$P$74,16,FALSE)</f>
        <v>1</v>
      </c>
      <c r="W33" s="11">
        <f>SUM(C33:H33,L33:Q33)</f>
        <v>255.7</v>
      </c>
    </row>
    <row r="34" spans="1:23" ht="20.25" customHeight="1" x14ac:dyDescent="0.35">
      <c r="A34" s="106" t="s">
        <v>70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71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72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49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73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75</v>
      </c>
      <c r="B39" s="92" t="str">
        <f>VLOOKUP(A39,'Wettkampf 1'!$B$16:$C$75,2,FALSE)</f>
        <v>Sögel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74</v>
      </c>
      <c r="B40" s="92" t="str">
        <f>VLOOKUP(A40,'Wettkampf 1'!$B$16:$C$75,2,FALSE)</f>
        <v>Sögel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76</v>
      </c>
      <c r="B41" s="92" t="str">
        <f>VLOOKUP(A41,'Wettkampf 1'!$B$16:$C$75,2,FALSE)</f>
        <v>Sögel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170</v>
      </c>
      <c r="B42" s="92" t="str">
        <f>VLOOKUP(A42,'Wettkampf 1'!$B$16:$C$75,2,FALSE)</f>
        <v>Esterwegen 2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77</v>
      </c>
      <c r="B43" s="92" t="str">
        <f>VLOOKUP(A43,'Wettkampf 1'!$B$16:$C$75,2,FALSE)</f>
        <v>Breddenberg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142</v>
      </c>
      <c r="B44" s="92" t="str">
        <f>VLOOKUP(A44,'Wettkampf 1'!$B$16:$C$75,2,FALSE)</f>
        <v>Spahnharenstätte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86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87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88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89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90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91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92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93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182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94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95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96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97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98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99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100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101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9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4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66" si="1">SUM(I3:N3)</f>
        <v>5</v>
      </c>
      <c r="P3" s="13">
        <f t="shared" ref="P3:P13" si="2">O3+H3</f>
        <v>9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9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9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4</v>
      </c>
      <c r="P6" s="13">
        <f t="shared" si="2"/>
        <v>8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9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1</v>
      </c>
      <c r="M8" s="13">
        <f>IF('11'!$D8&gt;0,1,0)</f>
        <v>1</v>
      </c>
      <c r="N8" s="13">
        <f>IF('12'!$D8&gt;0,1,0)</f>
        <v>0</v>
      </c>
      <c r="O8" s="13">
        <f t="shared" si="1"/>
        <v>5</v>
      </c>
      <c r="P8" s="13">
        <f t="shared" si="2"/>
        <v>9</v>
      </c>
      <c r="S8" s="13" t="s">
        <v>23</v>
      </c>
      <c r="T8" s="13" t="s">
        <v>78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1</v>
      </c>
      <c r="M9" s="13">
        <f>IF('11'!$D9&gt;0,1,0)</f>
        <v>1</v>
      </c>
      <c r="N9" s="13">
        <f>IF('12'!$D9&gt;0,1,0)</f>
        <v>0</v>
      </c>
      <c r="O9" s="13">
        <f t="shared" si="1"/>
        <v>5</v>
      </c>
      <c r="P9" s="13">
        <f t="shared" si="2"/>
        <v>9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1</v>
      </c>
      <c r="L10" s="13">
        <f>IF('10'!$D10&gt;0,1,0)</f>
        <v>1</v>
      </c>
      <c r="M10" s="13">
        <f>IF('11'!$D10&gt;0,1,0)</f>
        <v>1</v>
      </c>
      <c r="N10" s="13">
        <f>IF('12'!$D10&gt;0,1,0)</f>
        <v>0</v>
      </c>
      <c r="O10" s="13">
        <f t="shared" si="1"/>
        <v>5</v>
      </c>
      <c r="P10" s="13">
        <f t="shared" si="2"/>
        <v>9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1</v>
      </c>
      <c r="K11" s="13">
        <f>IF('9'!$D11&gt;0,1,0)</f>
        <v>1</v>
      </c>
      <c r="L11" s="13">
        <f>IF('10'!$D11&gt;0,1,0)</f>
        <v>1</v>
      </c>
      <c r="M11" s="13">
        <f>IF('11'!$D11&gt;0,1,0)</f>
        <v>1</v>
      </c>
      <c r="N11" s="13">
        <f>IF('12'!$D11&gt;0,1,0)</f>
        <v>0</v>
      </c>
      <c r="O11" s="13">
        <f t="shared" si="1"/>
        <v>4</v>
      </c>
      <c r="P11" s="13">
        <f t="shared" si="2"/>
        <v>8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0</v>
      </c>
      <c r="G12" s="13">
        <f>IF('6'!$D12&gt;0,1,0)</f>
        <v>0</v>
      </c>
      <c r="H12" s="13">
        <f t="shared" si="0"/>
        <v>3</v>
      </c>
      <c r="I12" s="13">
        <f>IF('7'!$D12&gt;0,1,0)</f>
        <v>1</v>
      </c>
      <c r="J12" s="13">
        <f>IF('8'!$D12&gt;0,1,0)</f>
        <v>0</v>
      </c>
      <c r="K12" s="13">
        <f>IF('9'!$D12&gt;0,1,0)</f>
        <v>1</v>
      </c>
      <c r="L12" s="13">
        <f>IF('10'!$D12&gt;0,1,0)</f>
        <v>1</v>
      </c>
      <c r="M12" s="13">
        <f>IF('11'!$D12&gt;0,1,0)</f>
        <v>0</v>
      </c>
      <c r="N12" s="13">
        <f>IF('12'!$D12&gt;0,1,0)</f>
        <v>0</v>
      </c>
      <c r="O12" s="13">
        <f t="shared" si="1"/>
        <v>3</v>
      </c>
      <c r="P12" s="13">
        <f t="shared" si="2"/>
        <v>6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120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>O15+H15</f>
        <v>9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171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4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1"/>
        <v>5</v>
      </c>
      <c r="P20" s="13">
        <f t="shared" si="3"/>
        <v>9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128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9</v>
      </c>
    </row>
    <row r="26" spans="1:16" ht="15.75" x14ac:dyDescent="0.25">
      <c r="A26" s="106" t="s">
        <v>129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5</v>
      </c>
      <c r="P26" s="13">
        <f t="shared" si="3"/>
        <v>9</v>
      </c>
    </row>
    <row r="27" spans="1:16" ht="15.75" x14ac:dyDescent="0.25">
      <c r="A27" s="106" t="s">
        <v>130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5</v>
      </c>
      <c r="P27" s="13">
        <f t="shared" si="3"/>
        <v>9</v>
      </c>
    </row>
    <row r="28" spans="1:16" ht="15.75" x14ac:dyDescent="0.25">
      <c r="A28" s="106" t="s">
        <v>131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9</v>
      </c>
    </row>
    <row r="29" spans="1:16" ht="15.75" x14ac:dyDescent="0.25">
      <c r="A29" s="106" t="s">
        <v>178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1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2</v>
      </c>
    </row>
    <row r="30" spans="1:16" ht="15.75" x14ac:dyDescent="0.25">
      <c r="A30" s="106" t="s">
        <v>166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3</v>
      </c>
      <c r="P30" s="13">
        <f t="shared" si="3"/>
        <v>7</v>
      </c>
    </row>
    <row r="31" spans="1:16" ht="15.75" x14ac:dyDescent="0.25">
      <c r="A31" s="106" t="s">
        <v>167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7</v>
      </c>
    </row>
    <row r="32" spans="1:16" ht="15.75" x14ac:dyDescent="0.25">
      <c r="A32" s="106" t="s">
        <v>168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5</v>
      </c>
      <c r="P32" s="13">
        <f t="shared" si="3"/>
        <v>9</v>
      </c>
    </row>
    <row r="33" spans="1:16" ht="15.75" x14ac:dyDescent="0.25">
      <c r="A33" s="106" t="s">
        <v>169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170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4</v>
      </c>
      <c r="P35" s="13">
        <f t="shared" si="3"/>
        <v>8</v>
      </c>
    </row>
    <row r="36" spans="1:16" ht="15.75" x14ac:dyDescent="0.25">
      <c r="A36" s="106" t="s">
        <v>134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136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4</v>
      </c>
    </row>
    <row r="38" spans="1:16" ht="15.75" x14ac:dyDescent="0.25">
      <c r="A38" s="106" t="s">
        <v>138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4</v>
      </c>
    </row>
    <row r="39" spans="1:16" ht="15.75" x14ac:dyDescent="0.25">
      <c r="A39" s="106" t="s">
        <v>77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156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4</v>
      </c>
      <c r="P40" s="13">
        <f t="shared" si="3"/>
        <v>7</v>
      </c>
    </row>
    <row r="41" spans="1:16" ht="15.75" x14ac:dyDescent="0.25">
      <c r="A41" s="106" t="s">
        <v>158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3"/>
        <v>9</v>
      </c>
    </row>
    <row r="42" spans="1:16" ht="15.75" x14ac:dyDescent="0.25">
      <c r="A42" s="106" t="s">
        <v>160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3"/>
        <v>9</v>
      </c>
    </row>
    <row r="43" spans="1:16" ht="15.75" x14ac:dyDescent="0.25">
      <c r="A43" s="106" t="s">
        <v>162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1</v>
      </c>
      <c r="N43" s="13">
        <f>IF('12'!$D44&gt;0,1,0)</f>
        <v>0</v>
      </c>
      <c r="O43" s="13">
        <f t="shared" si="1"/>
        <v>3</v>
      </c>
      <c r="P43" s="13">
        <f t="shared" si="3"/>
        <v>6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06" t="s">
        <v>140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1</v>
      </c>
      <c r="K45" s="13">
        <f>IF('9'!$D46&gt;0,1,0)</f>
        <v>1</v>
      </c>
      <c r="L45" s="13">
        <f>IF('10'!$D46&gt;0,1,0)</f>
        <v>1</v>
      </c>
      <c r="M45" s="13">
        <f>IF('11'!$D46&gt;0,1,0)</f>
        <v>0</v>
      </c>
      <c r="N45" s="13">
        <f>IF('12'!$D46&gt;0,1,0)</f>
        <v>0</v>
      </c>
      <c r="O45" s="13">
        <f t="shared" si="1"/>
        <v>4</v>
      </c>
      <c r="P45" s="13">
        <f t="shared" ref="P45:P74" si="4">O45+H45</f>
        <v>8</v>
      </c>
    </row>
    <row r="46" spans="1:16" ht="15.75" x14ac:dyDescent="0.25">
      <c r="A46" s="106" t="s">
        <v>142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143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3</v>
      </c>
      <c r="I47" s="13">
        <f>IF('7'!$D48&gt;0,1,0)</f>
        <v>0</v>
      </c>
      <c r="J47" s="13">
        <f>IF('8'!$D48&gt;0,1,0)</f>
        <v>1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4</v>
      </c>
    </row>
    <row r="48" spans="1:16" ht="15.75" x14ac:dyDescent="0.25">
      <c r="A48" s="106" t="s">
        <v>165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1</v>
      </c>
      <c r="F48" s="13">
        <f>IF('5'!$D49&gt;0,1,0)</f>
        <v>0</v>
      </c>
      <c r="G48" s="13">
        <f>IF('6'!$D49&gt;0,1,0)</f>
        <v>0</v>
      </c>
      <c r="H48" s="13">
        <f t="shared" si="0"/>
        <v>4</v>
      </c>
      <c r="I48" s="13">
        <f>IF('7'!$D49&gt;0,1,0)</f>
        <v>1</v>
      </c>
      <c r="J48" s="13">
        <f>IF('8'!$D49&gt;0,1,0)</f>
        <v>1</v>
      </c>
      <c r="K48" s="13">
        <f>IF('9'!$D49&gt;0,1,0)</f>
        <v>1</v>
      </c>
      <c r="L48" s="13">
        <f>IF('10'!$D49&gt;0,1,0)</f>
        <v>1</v>
      </c>
      <c r="M48" s="13">
        <f>IF('11'!$D49&gt;0,1,0)</f>
        <v>1</v>
      </c>
      <c r="N48" s="13">
        <f>IF('12'!$D49&gt;0,1,0)</f>
        <v>0</v>
      </c>
      <c r="O48" s="13">
        <f t="shared" si="1"/>
        <v>5</v>
      </c>
      <c r="P48" s="13">
        <f t="shared" si="4"/>
        <v>9</v>
      </c>
    </row>
    <row r="49" spans="1:16" ht="15.75" x14ac:dyDescent="0.25">
      <c r="A49" s="106" t="s">
        <v>180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1</v>
      </c>
      <c r="J49" s="13">
        <f>IF('8'!$D50&gt;0,1,0)</f>
        <v>1</v>
      </c>
      <c r="K49" s="13">
        <f>IF('9'!$D50&gt;0,1,0)</f>
        <v>1</v>
      </c>
      <c r="L49" s="13">
        <f>IF('10'!$D50&gt;0,1,0)</f>
        <v>1</v>
      </c>
      <c r="M49" s="13">
        <f>IF('11'!$D50&gt;0,1,0)</f>
        <v>0</v>
      </c>
      <c r="N49" s="13">
        <f>IF('12'!$D50&gt;0,1,0)</f>
        <v>0</v>
      </c>
      <c r="O49" s="13">
        <f t="shared" si="1"/>
        <v>4</v>
      </c>
      <c r="P49" s="13">
        <f t="shared" si="4"/>
        <v>4</v>
      </c>
    </row>
    <row r="50" spans="1:16" ht="15.75" x14ac:dyDescent="0.25">
      <c r="A50" s="106" t="s">
        <v>146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1</v>
      </c>
      <c r="J50" s="13">
        <f>IF('8'!$D51&gt;0,1,0)</f>
        <v>0</v>
      </c>
      <c r="K50" s="13">
        <f>IF('9'!$D51&gt;0,1,0)</f>
        <v>1</v>
      </c>
      <c r="L50" s="13">
        <f>IF('10'!$D51&gt;0,1,0)</f>
        <v>1</v>
      </c>
      <c r="M50" s="13">
        <f>IF('11'!$D51&gt;0,1,0)</f>
        <v>1</v>
      </c>
      <c r="N50" s="13">
        <f>IF('12'!$D51&gt;0,1,0)</f>
        <v>0</v>
      </c>
      <c r="O50" s="13">
        <f t="shared" si="1"/>
        <v>4</v>
      </c>
      <c r="P50" s="13">
        <f t="shared" si="4"/>
        <v>8</v>
      </c>
    </row>
    <row r="51" spans="1:16" ht="15.75" x14ac:dyDescent="0.25">
      <c r="A51" s="106" t="s">
        <v>179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1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1</v>
      </c>
      <c r="M51" s="13">
        <f>IF('11'!$D52&gt;0,1,0)</f>
        <v>1</v>
      </c>
      <c r="N51" s="13">
        <f>IF('12'!$D52&gt;0,1,0)</f>
        <v>0</v>
      </c>
      <c r="O51" s="13">
        <f t="shared" si="1"/>
        <v>5</v>
      </c>
      <c r="P51" s="13">
        <f t="shared" si="4"/>
        <v>6</v>
      </c>
    </row>
    <row r="52" spans="1:16" ht="15.75" x14ac:dyDescent="0.25">
      <c r="A52" s="106" t="s">
        <v>86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87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88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148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4</v>
      </c>
      <c r="I55" s="13">
        <f>IF('7'!$D56&gt;0,1,0)</f>
        <v>1</v>
      </c>
      <c r="J55" s="13">
        <f>IF('8'!$D56&gt;0,1,0)</f>
        <v>1</v>
      </c>
      <c r="K55" s="13">
        <f>IF('9'!$D56&gt;0,1,0)</f>
        <v>1</v>
      </c>
      <c r="L55" s="13">
        <f>IF('10'!$D56&gt;0,1,0)</f>
        <v>1</v>
      </c>
      <c r="M55" s="13">
        <f>IF('11'!$D56&gt;0,1,0)</f>
        <v>1</v>
      </c>
      <c r="N55" s="13">
        <f>IF('12'!$D56&gt;0,1,0)</f>
        <v>0</v>
      </c>
      <c r="O55" s="13">
        <f t="shared" si="1"/>
        <v>5</v>
      </c>
      <c r="P55" s="13">
        <f t="shared" si="4"/>
        <v>9</v>
      </c>
    </row>
    <row r="56" spans="1:16" ht="15.75" x14ac:dyDescent="0.25">
      <c r="A56" s="106" t="s">
        <v>151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1</v>
      </c>
      <c r="J56" s="13">
        <f>IF('8'!$D57&gt;0,1,0)</f>
        <v>1</v>
      </c>
      <c r="K56" s="13">
        <f>IF('9'!$D57&gt;0,1,0)</f>
        <v>1</v>
      </c>
      <c r="L56" s="13">
        <f>IF('10'!$D57&gt;0,1,0)</f>
        <v>1</v>
      </c>
      <c r="M56" s="13">
        <f>IF('11'!$D57&gt;0,1,0)</f>
        <v>1</v>
      </c>
      <c r="N56" s="13">
        <f>IF('12'!$D57&gt;0,1,0)</f>
        <v>0</v>
      </c>
      <c r="O56" s="13">
        <f t="shared" si="1"/>
        <v>5</v>
      </c>
      <c r="P56" s="13">
        <f t="shared" si="4"/>
        <v>8</v>
      </c>
    </row>
    <row r="57" spans="1:16" ht="15.75" x14ac:dyDescent="0.25">
      <c r="A57" s="106" t="s">
        <v>152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1</v>
      </c>
      <c r="N57" s="13">
        <f>IF('12'!$D58&gt;0,1,0)</f>
        <v>0</v>
      </c>
      <c r="O57" s="13">
        <f t="shared" si="1"/>
        <v>2</v>
      </c>
      <c r="P57" s="13">
        <f t="shared" si="4"/>
        <v>6</v>
      </c>
    </row>
    <row r="58" spans="1:16" ht="15.75" x14ac:dyDescent="0.25">
      <c r="A58" s="106" t="s">
        <v>154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4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1</v>
      </c>
      <c r="M58" s="13">
        <f>IF('11'!$D59&gt;0,1,0)</f>
        <v>1</v>
      </c>
      <c r="N58" s="13">
        <f>IF('12'!$D59&gt;0,1,0)</f>
        <v>0</v>
      </c>
      <c r="O58" s="13">
        <f t="shared" si="1"/>
        <v>5</v>
      </c>
      <c r="P58" s="13">
        <f t="shared" si="4"/>
        <v>9</v>
      </c>
    </row>
    <row r="59" spans="1:16" ht="15.75" x14ac:dyDescent="0.25">
      <c r="A59" s="106" t="s">
        <v>89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173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4</v>
      </c>
      <c r="I60" s="13">
        <f>IF('7'!$D61&gt;0,1,0)</f>
        <v>0</v>
      </c>
      <c r="J60" s="13">
        <f>IF('8'!$D61&gt;0,1,0)</f>
        <v>1</v>
      </c>
      <c r="K60" s="13">
        <f>IF('9'!$D61&gt;0,1,0)</f>
        <v>1</v>
      </c>
      <c r="L60" s="13">
        <f>IF('10'!$D61&gt;0,1,0)</f>
        <v>1</v>
      </c>
      <c r="M60" s="13">
        <f>IF('11'!$D61&gt;0,1,0)</f>
        <v>1</v>
      </c>
      <c r="N60" s="13">
        <f>IF('12'!$D61&gt;0,1,0)</f>
        <v>0</v>
      </c>
      <c r="O60" s="13">
        <f t="shared" si="1"/>
        <v>4</v>
      </c>
      <c r="P60" s="13">
        <f t="shared" si="4"/>
        <v>8</v>
      </c>
    </row>
    <row r="61" spans="1:16" ht="15.75" x14ac:dyDescent="0.25">
      <c r="A61" s="106" t="s">
        <v>90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91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92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93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176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0</v>
      </c>
      <c r="G65" s="13">
        <f>IF('6'!$D66&gt;0,1,0)</f>
        <v>0</v>
      </c>
      <c r="H65" s="13">
        <f t="shared" si="0"/>
        <v>3</v>
      </c>
      <c r="I65" s="13">
        <f>IF('7'!$D66&gt;0,1,0)</f>
        <v>1</v>
      </c>
      <c r="J65" s="13">
        <f>IF('8'!$D66&gt;0,1,0)</f>
        <v>0</v>
      </c>
      <c r="K65" s="13">
        <f>IF('9'!$D66&gt;0,1,0)</f>
        <v>1</v>
      </c>
      <c r="L65" s="13">
        <f>IF('10'!$D66&gt;0,1,0)</f>
        <v>1</v>
      </c>
      <c r="M65" s="13">
        <f>IF('11'!$D66&gt;0,1,0)</f>
        <v>0</v>
      </c>
      <c r="N65" s="13">
        <f>IF('12'!$D66&gt;0,1,0)</f>
        <v>0</v>
      </c>
      <c r="O65" s="13">
        <f t="shared" si="1"/>
        <v>3</v>
      </c>
      <c r="P65" s="13">
        <f t="shared" si="4"/>
        <v>6</v>
      </c>
    </row>
    <row r="66" spans="1:16" ht="15.75" x14ac:dyDescent="0.25">
      <c r="A66" s="106" t="s">
        <v>182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94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95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96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97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98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99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100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101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26</v>
      </c>
      <c r="F75" s="17">
        <f t="shared" si="7"/>
        <v>0</v>
      </c>
      <c r="G75" s="17">
        <f t="shared" si="7"/>
        <v>0</v>
      </c>
      <c r="H75" s="17">
        <f t="shared" ref="H75" si="8">SUM(H15:H74)</f>
        <v>103</v>
      </c>
      <c r="I75" s="17">
        <f t="shared" ref="I75" si="9">SUM(I15:I74)</f>
        <v>22</v>
      </c>
      <c r="J75" s="17">
        <f t="shared" ref="J75" si="10">SUM(J15:J74)</f>
        <v>25</v>
      </c>
      <c r="K75" s="17">
        <f t="shared" ref="K75" si="11">SUM(K15:K74)</f>
        <v>23</v>
      </c>
      <c r="L75" s="17">
        <f t="shared" ref="L75" si="12">SUM(L15:L74)</f>
        <v>22</v>
      </c>
      <c r="M75" s="17">
        <f t="shared" ref="M75" si="13">SUM(M15:M74)</f>
        <v>20</v>
      </c>
      <c r="N75" s="17">
        <f t="shared" ref="N75" si="14">SUM(N15:N74)</f>
        <v>0</v>
      </c>
      <c r="O75" s="17">
        <f t="shared" ref="O75" si="15">SUM(O15:O74)</f>
        <v>112</v>
      </c>
      <c r="P75" s="17">
        <f t="shared" ref="P75" si="16">SUM(P15:P74)</f>
        <v>215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126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1136.5999999999999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1142.5999999999999</v>
      </c>
      <c r="J2" s="5">
        <f>SUM(C2:H2)</f>
        <v>4570.3999999999996</v>
      </c>
      <c r="K2" s="5">
        <f>VLOOKUP($B$2:$B$13,'7'!$B$2:$D$19,3,FALSE)</f>
        <v>1123.1999999999998</v>
      </c>
      <c r="L2" s="5">
        <f>VLOOKUP($B$2:$B$13,'8'!$B$2:$D$19,3,FALSE)</f>
        <v>1129</v>
      </c>
      <c r="M2" s="5">
        <f>VLOOKUP($B$2:$B$13,'9'!$B$2:$D$19,3,FALSE)</f>
        <v>1128.5</v>
      </c>
      <c r="N2" s="5">
        <f>VLOOKUP($B$2:$B$13,'10'!$B$2:$D$19,3,FALSE)</f>
        <v>1140.5999999999999</v>
      </c>
      <c r="O2" s="5">
        <f>VLOOKUP($B$2:$B$13,'11'!$B$2:$D$19,3,FALSE)</f>
        <v>1133.7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1130.9999999999998</v>
      </c>
      <c r="R2" s="5">
        <f>SUM(K2:P2)</f>
        <v>5654.9999999999991</v>
      </c>
      <c r="S2" s="5">
        <f>IF(VLOOKUP($B$2:$B$13,Formelhilfe!$A$2:$P$13,16,FALSE)&gt;0,T2/VLOOKUP($B$2:$B$13,Formelhilfe!$A$2:$P$13,16,FALSE),0)</f>
        <v>1136.1555555555556</v>
      </c>
      <c r="T2" s="6">
        <f>SUM(C2:H2,K2:P2)</f>
        <v>10225.4</v>
      </c>
    </row>
    <row r="3" spans="1:20" ht="23.25" customHeight="1" x14ac:dyDescent="0.3">
      <c r="A3" s="12"/>
      <c r="B3" s="106" t="s">
        <v>116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1084.5999999999999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1074.1500000000001</v>
      </c>
      <c r="J3" s="5">
        <f>SUM(C3:H3)</f>
        <v>4296.6000000000004</v>
      </c>
      <c r="K3" s="5">
        <f>VLOOKUP($B$2:$B$13,'7'!$B$2:$D$19,3,FALSE)</f>
        <v>1070.1000000000001</v>
      </c>
      <c r="L3" s="5">
        <f>VLOOKUP($B$2:$B$13,'8'!$B$2:$D$19,3,FALSE)</f>
        <v>1105.9000000000001</v>
      </c>
      <c r="M3" s="5">
        <f>VLOOKUP($B$2:$B$13,'9'!$B$2:$D$19,3,FALSE)</f>
        <v>1029.1999999999998</v>
      </c>
      <c r="N3" s="5">
        <f>VLOOKUP($B$2:$B$13,'10'!$B$2:$D$19,3,FALSE)</f>
        <v>1055.8</v>
      </c>
      <c r="O3" s="5">
        <f>VLOOKUP($B$2:$B$13,'11'!$B$2:$D$19,3,FALSE)</f>
        <v>1096.8000000000002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1071.56</v>
      </c>
      <c r="R3" s="5">
        <f>SUM(K3:P3)</f>
        <v>5357.8</v>
      </c>
      <c r="S3" s="5">
        <f>IF(VLOOKUP($B$2:$B$13,Formelhilfe!$A$2:$P$13,16,FALSE)&gt;0,T3/VLOOKUP($B$2:$B$13,Formelhilfe!$A$2:$P$13,16,FALSE),0)</f>
        <v>1072.7111111111112</v>
      </c>
      <c r="T3" s="6">
        <f>SUM(C3:H3,K3:P3)</f>
        <v>9654.4000000000015</v>
      </c>
    </row>
    <row r="4" spans="1:20" ht="23.25" customHeight="1" x14ac:dyDescent="0.3">
      <c r="A4" s="12"/>
      <c r="B4" s="106" t="s">
        <v>118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1007.1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1017.4999999999999</v>
      </c>
      <c r="J4" s="5">
        <f>SUM(C4:H4)</f>
        <v>4069.9999999999995</v>
      </c>
      <c r="K4" s="5">
        <f>VLOOKUP($B$2:$B$13,'7'!$B$2:$D$19,3,FALSE)</f>
        <v>987.30000000000007</v>
      </c>
      <c r="L4" s="5">
        <f>VLOOKUP($B$2:$B$13,'8'!$B$2:$D$19,3,FALSE)</f>
        <v>1052.4000000000001</v>
      </c>
      <c r="M4" s="5">
        <f>VLOOKUP($B$2:$B$13,'9'!$B$2:$D$19,3,FALSE)</f>
        <v>998</v>
      </c>
      <c r="N4" s="5">
        <f>VLOOKUP($B$2:$B$13,'10'!$B$2:$D$19,3,FALSE)</f>
        <v>1003.6</v>
      </c>
      <c r="O4" s="5">
        <f>VLOOKUP($B$2:$B$13,'11'!$B$2:$D$19,3,FALSE)</f>
        <v>1047.7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1017.8</v>
      </c>
      <c r="R4" s="5">
        <f>SUM(K4:P4)</f>
        <v>5089</v>
      </c>
      <c r="S4" s="5">
        <f>IF(VLOOKUP($B$2:$B$13,Formelhilfe!$A$2:$P$13,16,FALSE)&gt;0,T4/VLOOKUP($B$2:$B$13,Formelhilfe!$A$2:$P$13,16,FALSE),0)</f>
        <v>1017.6666666666666</v>
      </c>
      <c r="T4" s="6">
        <f>SUM(C4:H4,K4:P4)</f>
        <v>9159</v>
      </c>
    </row>
    <row r="5" spans="1:20" ht="23.25" customHeight="1" x14ac:dyDescent="0.3">
      <c r="A5" s="12"/>
      <c r="B5" s="106" t="s">
        <v>125</v>
      </c>
      <c r="C5" s="7">
        <f>VLOOKUP($B$2:$B$13,'Wettkampf 1'!$B$2:$D$13,3,FALSE)</f>
        <v>1028.3</v>
      </c>
      <c r="D5" s="5">
        <f>VLOOKUP($B$2:$B$13,Börgermoor!$B$2:$D$19,3,FALSE)</f>
        <v>971.10000000000014</v>
      </c>
      <c r="E5" s="5">
        <f>VLOOKUP($B$2:$B$13,'3'!$B$2:$D$19,3,FALSE)</f>
        <v>674.90000000000009</v>
      </c>
      <c r="F5" s="5">
        <f>VLOOKUP($B$2:$B$13,'4'!$B$2:$D$19,3,FALSE)</f>
        <v>1025.7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925</v>
      </c>
      <c r="J5" s="5">
        <f>SUM(C5:H5)</f>
        <v>3700</v>
      </c>
      <c r="K5" s="5">
        <f>VLOOKUP($B$2:$B$13,'7'!$B$2:$D$19,3,FALSE)</f>
        <v>1031.5999999999999</v>
      </c>
      <c r="L5" s="5">
        <f>VLOOKUP($B$2:$B$13,'8'!$B$2:$D$19,3,FALSE)</f>
        <v>1011.5999999999999</v>
      </c>
      <c r="M5" s="5">
        <f>VLOOKUP($B$2:$B$13,'9'!$B$2:$D$19,3,FALSE)</f>
        <v>1023.3999999999999</v>
      </c>
      <c r="N5" s="5">
        <f>VLOOKUP($B$2:$B$13,'10'!$B$2:$D$19,3,FALSE)</f>
        <v>1046.7</v>
      </c>
      <c r="O5" s="5">
        <f>VLOOKUP($B$2:$B$13,'11'!$B$2:$D$19,3,FALSE)</f>
        <v>385.7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899.79999999999984</v>
      </c>
      <c r="R5" s="5">
        <f>SUM(K5:P5)</f>
        <v>4498.9999999999991</v>
      </c>
      <c r="S5" s="5">
        <f>IF(VLOOKUP($B$2:$B$13,Formelhilfe!$A$2:$P$13,16,FALSE)&gt;0,T5/VLOOKUP($B$2:$B$13,Formelhilfe!$A$2:$P$13,16,FALSE),0)</f>
        <v>911</v>
      </c>
      <c r="T5" s="6">
        <f>SUM(C5:H5,K5:P5)</f>
        <v>8199</v>
      </c>
    </row>
    <row r="6" spans="1:20" ht="23.25" customHeight="1" x14ac:dyDescent="0.3">
      <c r="A6" s="12"/>
      <c r="B6" s="106" t="s">
        <v>127</v>
      </c>
      <c r="C6" s="7">
        <f>VLOOKUP($B$2:$B$13,'Wettkampf 1'!$B$2:$D$13,3,FALSE)</f>
        <v>1021.1</v>
      </c>
      <c r="D6" s="5">
        <f>VLOOKUP($B$2:$B$13,Börgermoor!$B$2:$D$19,3,FALSE)</f>
        <v>979</v>
      </c>
      <c r="E6" s="5">
        <f>VLOOKUP($B$2:$B$13,'3'!$B$2:$D$19,3,FALSE)</f>
        <v>899.2</v>
      </c>
      <c r="F6" s="5">
        <f>VLOOKUP($B$2:$B$13,'4'!$B$2:$D$19,3,FALSE)</f>
        <v>982.5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970.45</v>
      </c>
      <c r="J6" s="5">
        <f>SUM(C6:H6)</f>
        <v>3881.8</v>
      </c>
      <c r="K6" s="5">
        <f>VLOOKUP($B$2:$B$13,'7'!$B$2:$D$19,3,FALSE)</f>
        <v>673.1</v>
      </c>
      <c r="L6" s="5">
        <f>VLOOKUP($B$2:$B$13,'8'!$B$2:$D$19,3,FALSE)</f>
        <v>982.99999999999989</v>
      </c>
      <c r="M6" s="5">
        <f>VLOOKUP($B$2:$B$13,'9'!$B$2:$D$19,3,FALSE)</f>
        <v>984.3</v>
      </c>
      <c r="N6" s="5">
        <f>VLOOKUP($B$2:$B$13,'10'!$B$2:$D$19,3,FALSE)</f>
        <v>645.6</v>
      </c>
      <c r="O6" s="5">
        <f>VLOOKUP($B$2:$B$13,'11'!$B$2:$D$19,3,FALSE)</f>
        <v>353.1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727.81999999999994</v>
      </c>
      <c r="R6" s="5">
        <f>SUM(K6:P6)</f>
        <v>3639.0999999999995</v>
      </c>
      <c r="S6" s="5">
        <f>IF(VLOOKUP($B$2:$B$13,Formelhilfe!$A$2:$P$13,16,FALSE)&gt;0,T6/VLOOKUP($B$2:$B$13,Formelhilfe!$A$2:$P$13,16,FALSE),0)</f>
        <v>835.65555555555568</v>
      </c>
      <c r="T6" s="6">
        <f>SUM(C6:H6,K6:P6)</f>
        <v>7520.9000000000015</v>
      </c>
    </row>
    <row r="7" spans="1:20" ht="23.25" customHeight="1" x14ac:dyDescent="0.3">
      <c r="A7" s="12"/>
      <c r="B7" s="106" t="s">
        <v>145</v>
      </c>
      <c r="C7" s="7">
        <f>VLOOKUP($B$2:$B$13,'Wettkampf 1'!$B$2:$D$13,3,FALSE)</f>
        <v>264.5</v>
      </c>
      <c r="D7" s="5">
        <f>VLOOKUP($B$2:$B$13,Börgermoor!$B$2:$D$19,3,FALSE)</f>
        <v>206.6</v>
      </c>
      <c r="E7" s="5">
        <f>VLOOKUP($B$2:$B$13,'3'!$B$2:$D$19,3,FALSE)</f>
        <v>271.7</v>
      </c>
      <c r="F7" s="5">
        <f>VLOOKUP($B$2:$B$13,'4'!$B$2:$D$19,3,FALSE)</f>
        <v>664.6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351.85</v>
      </c>
      <c r="J7" s="5">
        <f>SUM(C7:H7)</f>
        <v>1407.4</v>
      </c>
      <c r="K7" s="5">
        <f>VLOOKUP($B$2:$B$13,'7'!$B$2:$D$19,3,FALSE)</f>
        <v>642.79999999999995</v>
      </c>
      <c r="L7" s="5">
        <f>VLOOKUP($B$2:$B$13,'8'!$B$2:$D$19,3,FALSE)</f>
        <v>380.2</v>
      </c>
      <c r="M7" s="5">
        <f>VLOOKUP($B$2:$B$13,'9'!$B$2:$D$19,3,FALSE)</f>
        <v>678.2</v>
      </c>
      <c r="N7" s="5">
        <f>VLOOKUP($B$2:$B$13,'10'!$B$2:$D$19,3,FALSE)</f>
        <v>656.1</v>
      </c>
      <c r="O7" s="5">
        <f>VLOOKUP($B$2:$B$13,'11'!$B$2:$D$19,3,FALSE)</f>
        <v>674.09999999999991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606.28</v>
      </c>
      <c r="R7" s="5">
        <f>SUM(K7:P7)</f>
        <v>3031.4</v>
      </c>
      <c r="S7" s="5">
        <f>IF(VLOOKUP($B$2:$B$13,Formelhilfe!$A$2:$P$13,16,FALSE)&gt;0,T7/VLOOKUP($B$2:$B$13,Formelhilfe!$A$2:$P$13,16,FALSE),0)</f>
        <v>493.19999999999993</v>
      </c>
      <c r="T7" s="6">
        <f>SUM(C7:H7,K7:P7)</f>
        <v>4438.7999999999993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753</v>
      </c>
      <c r="D8" s="5">
        <f>VLOOKUP($B$2:$B$13,Börgermoor!$B$2:$D$19,3,FALSE)</f>
        <v>647.20000000000005</v>
      </c>
      <c r="E8" s="5">
        <f>VLOOKUP($B$2:$B$13,'3'!$B$2:$D$19,3,FALSE)</f>
        <v>652.80000000000007</v>
      </c>
      <c r="F8" s="5">
        <f>VLOOKUP($B$2:$B$13,'4'!$B$2:$D$19,3,FALSE)</f>
        <v>547.29999999999995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650.07500000000005</v>
      </c>
      <c r="J8" s="5">
        <f>SUM(C8:H8)</f>
        <v>2600.3000000000002</v>
      </c>
      <c r="K8" s="5">
        <f>VLOOKUP($B$2:$B$13,'7'!$B$2:$D$19,3,FALSE)</f>
        <v>438.29999999999995</v>
      </c>
      <c r="L8" s="5">
        <f>VLOOKUP($B$2:$B$13,'8'!$B$2:$D$19,3,FALSE)</f>
        <v>572.40000000000009</v>
      </c>
      <c r="M8" s="5">
        <f>VLOOKUP($B$2:$B$13,'9'!$B$2:$D$19,3,FALSE)</f>
        <v>0</v>
      </c>
      <c r="N8" s="5">
        <f>VLOOKUP($B$2:$B$13,'10'!$B$2:$D$19,3,FALSE)</f>
        <v>317.39999999999998</v>
      </c>
      <c r="O8" s="5">
        <f>VLOOKUP($B$2:$B$13,'11'!$B$2:$D$19,3,FALSE)</f>
        <v>305.7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408.45</v>
      </c>
      <c r="R8" s="5">
        <f>SUM(K8:P8)</f>
        <v>1633.8</v>
      </c>
      <c r="S8" s="5">
        <f>IF(VLOOKUP($B$2:$B$13,Formelhilfe!$A$2:$P$13,16,FALSE)&gt;0,T8/VLOOKUP($B$2:$B$13,Formelhilfe!$A$2:$P$13,16,FALSE),0)</f>
        <v>529.26250000000005</v>
      </c>
      <c r="T8" s="6">
        <f>SUM(C8:H8,K8:P8)</f>
        <v>4234.1000000000004</v>
      </c>
    </row>
    <row r="9" spans="1:20" ht="23.25" customHeight="1" x14ac:dyDescent="0.3">
      <c r="A9" s="12"/>
      <c r="B9" s="106" t="s">
        <v>117</v>
      </c>
      <c r="C9" s="7">
        <f>VLOOKUP($B$2:$B$13,'Wettkampf 1'!$B$2:$D$13,3,FALSE)</f>
        <v>364.8</v>
      </c>
      <c r="D9" s="5">
        <f>VLOOKUP($B$2:$B$13,Börgermoor!$B$2:$D$19,3,FALSE)</f>
        <v>349</v>
      </c>
      <c r="E9" s="5">
        <f>VLOOKUP($B$2:$B$13,'3'!$B$2:$D$19,3,FALSE)</f>
        <v>359.6</v>
      </c>
      <c r="F9" s="5">
        <f>VLOOKUP($B$2:$B$13,'4'!$B$2:$D$19,3,FALSE)</f>
        <v>371.7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361.27500000000003</v>
      </c>
      <c r="J9" s="5">
        <f>SUM(C9:H9)</f>
        <v>1445.1000000000001</v>
      </c>
      <c r="K9" s="5">
        <f>VLOOKUP($B$2:$B$13,'7'!$B$2:$D$19,3,FALSE)</f>
        <v>376</v>
      </c>
      <c r="L9" s="5">
        <f>VLOOKUP($B$2:$B$13,'8'!$B$2:$D$19,3,FALSE)</f>
        <v>378.9</v>
      </c>
      <c r="M9" s="5">
        <f>VLOOKUP($B$2:$B$13,'9'!$B$2:$D$19,3,FALSE)</f>
        <v>374.9</v>
      </c>
      <c r="N9" s="5">
        <f>VLOOKUP($B$2:$B$13,'10'!$B$2:$D$19,3,FALSE)</f>
        <v>368</v>
      </c>
      <c r="O9" s="5">
        <f>VLOOKUP($B$2:$B$13,'11'!$B$2:$D$19,3,FALSE)</f>
        <v>372.9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374.14</v>
      </c>
      <c r="R9" s="5">
        <f>SUM(K9:P9)</f>
        <v>1870.6999999999998</v>
      </c>
      <c r="S9" s="5">
        <f>IF(VLOOKUP($B$2:$B$13,Formelhilfe!$A$2:$P$13,16,FALSE)&gt;0,T9/VLOOKUP($B$2:$B$13,Formelhilfe!$A$2:$P$13,16,FALSE),0)</f>
        <v>368.42222222222222</v>
      </c>
      <c r="T9" s="6">
        <f>SUM(C9:H9,K9:P9)</f>
        <v>3315.8</v>
      </c>
    </row>
    <row r="10" spans="1:20" ht="23.25" customHeight="1" x14ac:dyDescent="0.3">
      <c r="A10" s="12"/>
      <c r="B10" s="106" t="s">
        <v>111</v>
      </c>
      <c r="C10" s="7">
        <f>VLOOKUP($B$2:$B$13,'Wettkampf 1'!$B$2:$D$13,3,FALSE)</f>
        <v>368.4</v>
      </c>
      <c r="D10" s="5">
        <f>VLOOKUP($B$2:$B$13,Börgermoor!$B$2:$D$19,3,FALSE)</f>
        <v>360.2</v>
      </c>
      <c r="E10" s="5">
        <f>VLOOKUP($B$2:$B$13,'3'!$B$2:$D$19,3,FALSE)</f>
        <v>361.7</v>
      </c>
      <c r="F10" s="5">
        <f>VLOOKUP($B$2:$B$13,'4'!$B$2:$D$19,3,FALSE)</f>
        <v>346.1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359.1</v>
      </c>
      <c r="J10" s="5">
        <f>SUM(C10:H10)</f>
        <v>1436.4</v>
      </c>
      <c r="K10" s="5">
        <f>VLOOKUP($B$2:$B$13,'7'!$B$2:$D$19,3,FALSE)</f>
        <v>350.3</v>
      </c>
      <c r="L10" s="5">
        <f>VLOOKUP($B$2:$B$13,'8'!$B$2:$D$19,3,FALSE)</f>
        <v>348.6</v>
      </c>
      <c r="M10" s="5">
        <f>VLOOKUP($B$2:$B$13,'9'!$B$2:$D$19,3,FALSE)</f>
        <v>358.4</v>
      </c>
      <c r="N10" s="5">
        <f>VLOOKUP($B$2:$B$13,'10'!$B$2:$D$19,3,FALSE)</f>
        <v>326.39999999999998</v>
      </c>
      <c r="O10" s="5">
        <f>VLOOKUP($B$2:$B$13,'11'!$B$2:$D$19,3,FALSE)</f>
        <v>341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344.94000000000005</v>
      </c>
      <c r="R10" s="5">
        <f>SUM(K10:P10)</f>
        <v>1724.7000000000003</v>
      </c>
      <c r="S10" s="5">
        <f>IF(VLOOKUP($B$2:$B$13,Formelhilfe!$A$2:$P$13,16,FALSE)&gt;0,T10/VLOOKUP($B$2:$B$13,Formelhilfe!$A$2:$P$13,16,FALSE),0)</f>
        <v>351.23333333333335</v>
      </c>
      <c r="T10" s="6">
        <f>SUM(C10:H10,K10:P10)</f>
        <v>3161.1000000000004</v>
      </c>
    </row>
    <row r="11" spans="1:20" ht="23.25" customHeight="1" x14ac:dyDescent="0.3">
      <c r="A11" s="12"/>
      <c r="B11" s="106" t="s">
        <v>112</v>
      </c>
      <c r="C11" s="7">
        <f>VLOOKUP($B$2:$B$13,'Wettkampf 1'!$B$2:$D$13,3,FALSE)</f>
        <v>360.2</v>
      </c>
      <c r="D11" s="5">
        <f>VLOOKUP($B$2:$B$13,Börgermoor!$B$2:$D$19,3,FALSE)</f>
        <v>357.1</v>
      </c>
      <c r="E11" s="5">
        <f>VLOOKUP($B$2:$B$13,'3'!$B$2:$D$19,3,FALSE)</f>
        <v>358</v>
      </c>
      <c r="F11" s="5">
        <f>VLOOKUP($B$2:$B$13,'4'!$B$2:$D$19,3,FALSE)</f>
        <v>363.1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359.6</v>
      </c>
      <c r="J11" s="5">
        <f>SUM(C11:H11)</f>
        <v>1438.4</v>
      </c>
      <c r="K11" s="5">
        <f>VLOOKUP($B$2:$B$13,'7'!$B$2:$D$19,3,FALSE)</f>
        <v>0</v>
      </c>
      <c r="L11" s="5">
        <f>VLOOKUP($B$2:$B$13,'8'!$B$2:$D$19,3,FALSE)</f>
        <v>359.6</v>
      </c>
      <c r="M11" s="5">
        <f>VLOOKUP($B$2:$B$13,'9'!$B$2:$D$19,3,FALSE)</f>
        <v>370.2</v>
      </c>
      <c r="N11" s="5">
        <f>VLOOKUP($B$2:$B$13,'10'!$B$2:$D$19,3,FALSE)</f>
        <v>370.5</v>
      </c>
      <c r="O11" s="5">
        <f>VLOOKUP($B$2:$B$13,'11'!$B$2:$D$19,3,FALSE)</f>
        <v>356.2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364.125</v>
      </c>
      <c r="R11" s="5">
        <f>SUM(K11:P11)</f>
        <v>1456.5</v>
      </c>
      <c r="S11" s="5">
        <f>IF(VLOOKUP($B$2:$B$13,Formelhilfe!$A$2:$P$13,16,FALSE)&gt;0,T11/VLOOKUP($B$2:$B$13,Formelhilfe!$A$2:$P$13,16,FALSE),0)</f>
        <v>361.86249999999995</v>
      </c>
      <c r="T11" s="6">
        <f>SUM(C11:H11,K11:P11)</f>
        <v>2894.8999999999996</v>
      </c>
    </row>
    <row r="12" spans="1:20" ht="23.25" customHeight="1" x14ac:dyDescent="0.3">
      <c r="A12" s="12"/>
      <c r="B12" s="106" t="s">
        <v>113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311.39999999999998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336.56666666666666</v>
      </c>
      <c r="J12" s="5">
        <f>SUM(C12:H12)</f>
        <v>1009.6999999999999</v>
      </c>
      <c r="K12" s="5">
        <f>VLOOKUP($B$2:$B$13,'7'!$B$2:$D$19,3,FALSE)</f>
        <v>312.89999999999998</v>
      </c>
      <c r="L12" s="5">
        <f>VLOOKUP($B$2:$B$13,'8'!$B$2:$D$19,3,FALSE)</f>
        <v>0</v>
      </c>
      <c r="M12" s="5">
        <f>VLOOKUP($B$2:$B$13,'9'!$B$2:$D$19,3,FALSE)</f>
        <v>299.60000000000002</v>
      </c>
      <c r="N12" s="5">
        <f>VLOOKUP($B$2:$B$13,'10'!$B$2:$D$19,3,FALSE)</f>
        <v>324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312.16666666666669</v>
      </c>
      <c r="R12" s="5">
        <f>SUM(K12:P12)</f>
        <v>936.5</v>
      </c>
      <c r="S12" s="5">
        <f>IF(VLOOKUP($B$2:$B$13,Formelhilfe!$A$2:$P$13,16,FALSE)&gt;0,T12/VLOOKUP($B$2:$B$13,Formelhilfe!$A$2:$P$13,16,FALSE),0)</f>
        <v>324.36666666666662</v>
      </c>
      <c r="T12" s="6">
        <f>SUM(C12:H12,K12:P12)</f>
        <v>1946.1999999999998</v>
      </c>
    </row>
    <row r="13" spans="1:20" ht="23.25" customHeight="1" x14ac:dyDescent="0.3">
      <c r="A13" s="12"/>
      <c r="B13" s="106" t="s">
        <v>79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111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117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126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127</v>
      </c>
      <c r="D5" s="100">
        <f>M76</f>
        <v>1021.1</v>
      </c>
      <c r="E5" s="105" t="str">
        <f>IF(N76&gt;4,"Es sind zu viele Schützen in Wertung!"," ")</f>
        <v>Es sind zu viele Schützen in Wertung!</v>
      </c>
      <c r="AI5" s="99"/>
      <c r="AJ5" s="102" t="s">
        <v>45</v>
      </c>
      <c r="AK5" s="163" t="s">
        <v>122</v>
      </c>
      <c r="AL5" s="164"/>
      <c r="AM5" s="99"/>
    </row>
    <row r="6" spans="1:41" ht="15" customHeight="1" x14ac:dyDescent="0.25">
      <c r="A6" s="90">
        <v>5</v>
      </c>
      <c r="B6" s="106" t="s">
        <v>119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123</v>
      </c>
      <c r="AL6" s="164"/>
      <c r="AM6" s="99"/>
    </row>
    <row r="7" spans="1:41" ht="15" customHeight="1" x14ac:dyDescent="0.25">
      <c r="A7" s="90">
        <v>6</v>
      </c>
      <c r="B7" s="106" t="s">
        <v>116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124</v>
      </c>
      <c r="AL7" s="164"/>
      <c r="AM7" s="99"/>
    </row>
    <row r="8" spans="1:41" ht="15" customHeight="1" x14ac:dyDescent="0.25">
      <c r="A8" s="90">
        <v>7</v>
      </c>
      <c r="B8" s="106" t="s">
        <v>125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145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118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112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113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79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80</v>
      </c>
      <c r="T15" s="80"/>
      <c r="U15" s="80" t="s">
        <v>81</v>
      </c>
      <c r="V15" s="80"/>
      <c r="W15" s="80" t="s">
        <v>82</v>
      </c>
      <c r="X15" s="80"/>
      <c r="Y15" s="80" t="s">
        <v>83</v>
      </c>
      <c r="Z15" s="80"/>
      <c r="AA15" s="80" t="s">
        <v>84</v>
      </c>
      <c r="AB15" s="80"/>
      <c r="AC15" s="80" t="s">
        <v>85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120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164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171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172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164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128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129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130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131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178</v>
      </c>
      <c r="C30" s="92" t="s">
        <v>127</v>
      </c>
      <c r="D30" s="92"/>
      <c r="E30" s="50"/>
      <c r="F30" s="66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1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166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167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168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169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170</v>
      </c>
      <c r="C35" s="92" t="str">
        <f>B5</f>
        <v>Esterwegen 2</v>
      </c>
      <c r="D35" s="92"/>
      <c r="E35" s="50" t="s">
        <v>164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132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134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135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136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137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138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139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77</v>
      </c>
      <c r="C40" s="92" t="str">
        <f>B6</f>
        <v>Breddenberg</v>
      </c>
      <c r="D40" s="92"/>
      <c r="E40" s="50" t="s">
        <v>164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156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157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158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159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160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161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162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163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164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140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141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142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174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143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144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165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180</v>
      </c>
      <c r="C50" s="92" t="str">
        <f>B8</f>
        <v>Spahnharenstätte</v>
      </c>
      <c r="D50" s="92"/>
      <c r="E50" s="50" t="s">
        <v>164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146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147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179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86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87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88</v>
      </c>
      <c r="C55" s="92" t="str">
        <f>B9</f>
        <v>Börgerwald</v>
      </c>
      <c r="D55" s="92"/>
      <c r="E55" s="50" t="s">
        <v>164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148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149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151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150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152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153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154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155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89</v>
      </c>
      <c r="C60" s="92" t="str">
        <f>B10</f>
        <v>Neubörger</v>
      </c>
      <c r="D60" s="92"/>
      <c r="E60" s="50" t="s">
        <v>164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173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90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91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92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93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176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177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182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94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95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96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97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98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99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100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101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5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175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164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164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164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164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164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164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 t="s">
        <v>164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 t="str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361.7</v>
      </c>
      <c r="E16" s="82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359.6</v>
      </c>
      <c r="E21" s="82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361.6</v>
      </c>
      <c r="E26" s="82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378.7</v>
      </c>
      <c r="E27" s="82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339.9</v>
      </c>
      <c r="E28" s="82" t="s">
        <v>164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405.4</v>
      </c>
      <c r="E29" s="82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275</v>
      </c>
      <c r="E31" s="82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300.3</v>
      </c>
      <c r="E32" s="82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323.89999999999998</v>
      </c>
      <c r="E33" s="82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291.89999999999998</v>
      </c>
      <c r="E36" s="82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137.6</v>
      </c>
      <c r="E38" s="82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223.3</v>
      </c>
      <c r="E39" s="82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362.7</v>
      </c>
      <c r="E42" s="82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369.6</v>
      </c>
      <c r="E43" s="82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348</v>
      </c>
      <c r="E44" s="82" t="s">
        <v>164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>
        <v>327</v>
      </c>
      <c r="E45" s="82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304.60000000000002</v>
      </c>
      <c r="E46" s="82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370.3</v>
      </c>
      <c r="E49" s="82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271.7</v>
      </c>
      <c r="E51" s="82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359.6</v>
      </c>
      <c r="E56" s="82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345.7</v>
      </c>
      <c r="E57" s="82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326</v>
      </c>
      <c r="E58" s="82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271.39999999999998</v>
      </c>
      <c r="E59" s="82" t="s">
        <v>164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358</v>
      </c>
      <c r="E61" s="82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351.8</v>
      </c>
      <c r="E66" s="82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3</v>
      </c>
      <c r="M76" s="68">
        <f>LARGE(M16:M75,1)+LARGE(M16:M75,2)+LARGE(M16:M75,3)</f>
        <v>899.2</v>
      </c>
      <c r="N76" s="68">
        <f>SUM(N16:N75)</f>
        <v>6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14" workbookViewId="0">
      <selection activeCell="E23" sqref="E2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346.1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371.7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1136.5999999999999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982.5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547.29999999999995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1084.5999999999999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1025.7</v>
      </c>
      <c r="E8" s="105" t="str">
        <f>IF(T76&gt;4,"Es sind zu viele Schützen in Wertung!"," ")</f>
        <v xml:space="preserve"> 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664.6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1007.1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363.1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311.39999999999998</v>
      </c>
      <c r="E12" s="105" t="str">
        <f>IF(AB76&gt;4,"Es sind zu viele Schützen in Wertung!"," ")</f>
        <v xml:space="preserve"> 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346.1</v>
      </c>
      <c r="E16" s="82"/>
      <c r="F16" s="67">
        <f>IF(E16="x","0",D16)</f>
        <v>346.1</v>
      </c>
      <c r="G16" s="68">
        <f>IF(C16=$B$2,F16,0)</f>
        <v>346.1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164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371.7</v>
      </c>
      <c r="E21" s="82"/>
      <c r="F21" s="67">
        <f t="shared" si="0"/>
        <v>371.7</v>
      </c>
      <c r="G21" s="68">
        <f t="shared" si="1"/>
        <v>0</v>
      </c>
      <c r="H21" s="68">
        <f t="shared" si="2"/>
        <v>0</v>
      </c>
      <c r="I21" s="68">
        <f t="shared" si="3"/>
        <v>371.7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164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375.6</v>
      </c>
      <c r="E26" s="82"/>
      <c r="F26" s="67">
        <f t="shared" si="0"/>
        <v>375.6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375.6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375.8</v>
      </c>
      <c r="E27" s="82"/>
      <c r="F27" s="67">
        <f t="shared" si="0"/>
        <v>375.8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375.8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349.6</v>
      </c>
      <c r="E28" s="82"/>
      <c r="F28" s="67">
        <f t="shared" si="0"/>
        <v>349.6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349.6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385.2</v>
      </c>
      <c r="E29" s="82"/>
      <c r="F29" s="67">
        <f t="shared" si="0"/>
        <v>385.2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385.2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>
        <v>274.2</v>
      </c>
      <c r="E30" s="82"/>
      <c r="F30" s="67">
        <f t="shared" si="0"/>
        <v>274.2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274.2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0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312</v>
      </c>
      <c r="E31" s="82"/>
      <c r="F31" s="67">
        <f t="shared" si="0"/>
        <v>312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315.8</v>
      </c>
      <c r="E32" s="82"/>
      <c r="F32" s="67">
        <f t="shared" si="0"/>
        <v>315.8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315.8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354.7</v>
      </c>
      <c r="E33" s="82"/>
      <c r="F33" s="67">
        <f t="shared" si="0"/>
        <v>354.7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354.7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 t="s">
        <v>164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 t="s">
        <v>164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307</v>
      </c>
      <c r="E36" s="82"/>
      <c r="F36" s="67">
        <f t="shared" si="0"/>
        <v>307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240.3</v>
      </c>
      <c r="E39" s="82"/>
      <c r="F39" s="67">
        <f t="shared" si="0"/>
        <v>240.3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240.3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164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357.3</v>
      </c>
      <c r="E41" s="82"/>
      <c r="F41" s="67">
        <f t="shared" si="0"/>
        <v>357.3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357.3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359.8</v>
      </c>
      <c r="E42" s="82"/>
      <c r="F42" s="67">
        <f t="shared" si="0"/>
        <v>359.8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359.8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356.6</v>
      </c>
      <c r="E43" s="82"/>
      <c r="F43" s="67">
        <f t="shared" si="0"/>
        <v>356.6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356.6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367.5</v>
      </c>
      <c r="E44" s="82"/>
      <c r="F44" s="67">
        <f t="shared" si="0"/>
        <v>367.5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367.5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164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335.7</v>
      </c>
      <c r="E46" s="82"/>
      <c r="F46" s="67">
        <f t="shared" si="0"/>
        <v>335.7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335.7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315.8</v>
      </c>
      <c r="E48" s="82"/>
      <c r="F48" s="67">
        <f t="shared" si="0"/>
        <v>315.8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315.8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374.2</v>
      </c>
      <c r="E49" s="82"/>
      <c r="F49" s="67">
        <f t="shared" si="0"/>
        <v>374.2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374.2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 t="s">
        <v>164</v>
      </c>
      <c r="F50" s="67" t="str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 t="str">
        <f t="shared" si="13"/>
        <v>0</v>
      </c>
      <c r="T50" s="68">
        <f t="shared" si="14"/>
        <v>0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274.8</v>
      </c>
      <c r="E51" s="82"/>
      <c r="F51" s="67">
        <f t="shared" si="0"/>
        <v>274.8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389.8</v>
      </c>
      <c r="E52" s="82"/>
      <c r="F52" s="67">
        <f t="shared" si="0"/>
        <v>389.8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389.8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 t="s">
        <v>164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352.1</v>
      </c>
      <c r="E56" s="82"/>
      <c r="F56" s="67">
        <f t="shared" si="0"/>
        <v>352.1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352.1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332.1</v>
      </c>
      <c r="E58" s="82"/>
      <c r="F58" s="67">
        <f t="shared" si="0"/>
        <v>332.1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332.1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322.89999999999998</v>
      </c>
      <c r="E59" s="82"/>
      <c r="F59" s="67">
        <f t="shared" si="0"/>
        <v>322.89999999999998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322.89999999999998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 t="s">
        <v>164</v>
      </c>
      <c r="F60" s="67" t="str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 t="str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363.1</v>
      </c>
      <c r="E61" s="82"/>
      <c r="F61" s="67">
        <f t="shared" si="0"/>
        <v>363.1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363.1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 t="s">
        <v>164</v>
      </c>
      <c r="F65" s="67" t="str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 t="str">
        <f t="shared" si="19"/>
        <v>0</v>
      </c>
      <c r="Z65" s="68">
        <f t="shared" si="20"/>
        <v>0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311.39999999999998</v>
      </c>
      <c r="E66" s="82"/>
      <c r="F66" s="67">
        <f t="shared" si="0"/>
        <v>311.39999999999998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311.39999999999998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 t="s">
        <v>164</v>
      </c>
      <c r="F70" s="67" t="str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 t="str">
        <f t="shared" si="21"/>
        <v>0</v>
      </c>
      <c r="AB70" s="68">
        <f t="shared" si="22"/>
        <v>0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346.1</v>
      </c>
      <c r="H76" s="68">
        <f>SUM(H16:H75)</f>
        <v>4</v>
      </c>
      <c r="I76" s="68">
        <f>LARGE(I16:I75,1)+LARGE(I16:I75,2)+LARGE(I16:I75,3)</f>
        <v>371.7</v>
      </c>
      <c r="J76" s="68">
        <f>SUM(J16:J75)</f>
        <v>4</v>
      </c>
      <c r="K76" s="68">
        <f>LARGE(K16:K75,1)+LARGE(K16:K75,2)+LARGE(K16:K75,3)</f>
        <v>1136.5999999999999</v>
      </c>
      <c r="L76" s="68">
        <f>SUM(L16:L75)</f>
        <v>4</v>
      </c>
      <c r="M76" s="68">
        <f>LARGE(M16:M75,1)+LARGE(M16:M75,2)+LARGE(M16:M75,3)</f>
        <v>982.5</v>
      </c>
      <c r="N76" s="68">
        <f>SUM(N16:N75)</f>
        <v>4</v>
      </c>
      <c r="O76" s="68">
        <f>LARGE(O16:O75,1)+LARGE(O16:O75,2)+LARGE(O16:O75,3)</f>
        <v>547.29999999999995</v>
      </c>
      <c r="P76" s="68">
        <f>SUM(P16:P75)</f>
        <v>4</v>
      </c>
      <c r="Q76" s="68">
        <f>LARGE(Q16:Q75,1)+LARGE(Q16:Q75,2)+LARGE(Q16:Q75,3)</f>
        <v>1084.5999999999999</v>
      </c>
      <c r="R76" s="68">
        <f>SUM(R16:R75)</f>
        <v>4</v>
      </c>
      <c r="S76" s="68">
        <f>LARGE(S16:S75,1)+LARGE(S16:S75,2)+LARGE(S16:S75,3)</f>
        <v>1025.7</v>
      </c>
      <c r="T76" s="68">
        <f>SUM(T16:T75)</f>
        <v>4</v>
      </c>
      <c r="U76" s="68">
        <f>LARGE(U16:U75,1)+LARGE(U16:U75,2)+LARGE(U16:U75,3)</f>
        <v>664.6</v>
      </c>
      <c r="V76" s="68">
        <f>SUM(V16:V75)</f>
        <v>4</v>
      </c>
      <c r="W76" s="68">
        <f>LARGE(W16:W75,1)+LARGE(W16:W75,2)+LARGE(W16:W75,3)</f>
        <v>1007.1</v>
      </c>
      <c r="X76" s="68">
        <f>SUM(X16:X75)</f>
        <v>4</v>
      </c>
      <c r="Y76" s="68">
        <f>LARGE(Y16:Y75,1)+LARGE(Y16:Y75,2)+LARGE(Y16:Y75,3)</f>
        <v>363.1</v>
      </c>
      <c r="Z76" s="68">
        <f>SUM(Z16:Z75)</f>
        <v>4</v>
      </c>
      <c r="AA76" s="68">
        <f>LARGE(AA16:AA75,1)+LARGE(AA16:AA75,2)+LARGE(AA16:AA75,3)</f>
        <v>311.39999999999998</v>
      </c>
      <c r="AB76" s="68">
        <f>SUM(AB16:AB75)</f>
        <v>4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E79" sqref="E7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181</v>
      </c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181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4</v>
      </c>
      <c r="M76" s="68">
        <f>LARGE(M16:M75,1)+LARGE(M16:M75,2)+LARGE(M16:M75,3)</f>
        <v>0</v>
      </c>
      <c r="N76" s="68">
        <f>SUM(N16:N75)</f>
        <v>6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20" workbookViewId="0">
      <selection activeCell="D67" sqref="D6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350.3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1123.1999999999998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673.1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438.29999999999995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1070.1000000000001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1031.5999999999999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642.79999999999995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987.30000000000007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312.89999999999998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350.3</v>
      </c>
      <c r="E16" s="82"/>
      <c r="F16" s="67">
        <f>IF(E16="x","0",D16)</f>
        <v>350.3</v>
      </c>
      <c r="G16" s="68">
        <f>IF(C16=$B$2,F16,0)</f>
        <v>350.3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376</v>
      </c>
      <c r="E21" s="82"/>
      <c r="F21" s="67">
        <f t="shared" si="0"/>
        <v>376</v>
      </c>
      <c r="G21" s="68">
        <f t="shared" si="1"/>
        <v>0</v>
      </c>
      <c r="H21" s="68">
        <f t="shared" si="2"/>
        <v>0</v>
      </c>
      <c r="I21" s="68">
        <f t="shared" si="3"/>
        <v>376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356.9</v>
      </c>
      <c r="E26" s="82"/>
      <c r="F26" s="67">
        <f t="shared" si="0"/>
        <v>356.9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356.9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373.4</v>
      </c>
      <c r="E27" s="82"/>
      <c r="F27" s="67">
        <f t="shared" si="0"/>
        <v>373.4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373.4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330.8</v>
      </c>
      <c r="E28" s="82"/>
      <c r="F28" s="67">
        <f t="shared" si="0"/>
        <v>330.8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330.8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392.9</v>
      </c>
      <c r="E29" s="82"/>
      <c r="F29" s="67">
        <f t="shared" si="0"/>
        <v>392.9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392.9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320</v>
      </c>
      <c r="E31" s="82"/>
      <c r="F31" s="67">
        <f t="shared" si="0"/>
        <v>320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353.1</v>
      </c>
      <c r="E33" s="82"/>
      <c r="F33" s="67">
        <f t="shared" si="0"/>
        <v>353.1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353.1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311.2</v>
      </c>
      <c r="E36" s="82"/>
      <c r="F36" s="67">
        <f t="shared" si="0"/>
        <v>311.2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311.2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127.1</v>
      </c>
      <c r="E38" s="82"/>
      <c r="F38" s="67">
        <f t="shared" si="0"/>
        <v>127.1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127.1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347.7</v>
      </c>
      <c r="E42" s="82"/>
      <c r="F42" s="67">
        <f t="shared" si="0"/>
        <v>347.7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347.7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362.8</v>
      </c>
      <c r="E43" s="82"/>
      <c r="F43" s="67">
        <f t="shared" si="0"/>
        <v>362.8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362.8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359.6</v>
      </c>
      <c r="E44" s="82"/>
      <c r="F44" s="67">
        <f t="shared" si="0"/>
        <v>359.6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359.6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320</v>
      </c>
      <c r="E46" s="82"/>
      <c r="F46" s="67">
        <f t="shared" si="0"/>
        <v>320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320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376.9</v>
      </c>
      <c r="E49" s="82"/>
      <c r="F49" s="67">
        <f t="shared" si="0"/>
        <v>376.9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376.9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334.7</v>
      </c>
      <c r="E50" s="82"/>
      <c r="F50" s="67">
        <f t="shared" si="0"/>
        <v>334.7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334.7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249.5</v>
      </c>
      <c r="E51" s="82"/>
      <c r="F51" s="67">
        <f t="shared" si="0"/>
        <v>249.5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249.5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393.3</v>
      </c>
      <c r="E52" s="82"/>
      <c r="F52" s="67">
        <f t="shared" si="0"/>
        <v>393.3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393.3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368.9</v>
      </c>
      <c r="E56" s="82"/>
      <c r="F56" s="67">
        <f t="shared" si="0"/>
        <v>368.9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368.9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320.3</v>
      </c>
      <c r="E57" s="82"/>
      <c r="F57" s="67">
        <f t="shared" si="0"/>
        <v>320.3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320.3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298.10000000000002</v>
      </c>
      <c r="E59" s="82"/>
      <c r="F59" s="67">
        <f t="shared" si="0"/>
        <v>298.10000000000002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298.10000000000002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312.89999999999998</v>
      </c>
      <c r="E66" s="82"/>
      <c r="F66" s="67">
        <f t="shared" si="0"/>
        <v>312.89999999999998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312.89999999999998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350.3</v>
      </c>
      <c r="H76" s="68">
        <f>SUM(H16:H75)</f>
        <v>5</v>
      </c>
      <c r="I76" s="68">
        <f>LARGE(I16:I75,1)+LARGE(I16:I75,2)+LARGE(I16:I75,3)</f>
        <v>376</v>
      </c>
      <c r="J76" s="68">
        <f>SUM(J16:J75)</f>
        <v>5</v>
      </c>
      <c r="K76" s="68">
        <f>LARGE(K16:K75,1)+LARGE(K16:K75,2)+LARGE(K16:K75,3)</f>
        <v>1123.1999999999998</v>
      </c>
      <c r="L76" s="68">
        <f>SUM(L16:L75)</f>
        <v>4</v>
      </c>
      <c r="M76" s="68">
        <f>LARGE(M16:M75,1)+LARGE(M16:M75,2)+LARGE(M16:M75,3)</f>
        <v>673.1</v>
      </c>
      <c r="N76" s="68">
        <f>SUM(N16:N75)</f>
        <v>6</v>
      </c>
      <c r="O76" s="68">
        <f>LARGE(O16:O75,1)+LARGE(O16:O75,2)+LARGE(O16:O75,3)</f>
        <v>438.29999999999995</v>
      </c>
      <c r="P76" s="68">
        <f>SUM(P16:P75)</f>
        <v>5</v>
      </c>
      <c r="Q76" s="68">
        <f>LARGE(Q16:Q75,1)+LARGE(Q16:Q75,2)+LARGE(Q16:Q75,3)</f>
        <v>1070.1000000000001</v>
      </c>
      <c r="R76" s="68">
        <f>SUM(R16:R75)</f>
        <v>5</v>
      </c>
      <c r="S76" s="68">
        <f>LARGE(S16:S75,1)+LARGE(S16:S75,2)+LARGE(S16:S75,3)</f>
        <v>1031.5999999999999</v>
      </c>
      <c r="T76" s="68">
        <f>SUM(T16:T75)</f>
        <v>5</v>
      </c>
      <c r="U76" s="68">
        <f>LARGE(U16:U75,1)+LARGE(U16:U75,2)+LARGE(U16:U75,3)</f>
        <v>642.79999999999995</v>
      </c>
      <c r="V76" s="68">
        <f>SUM(V16:V75)</f>
        <v>5</v>
      </c>
      <c r="W76" s="68">
        <f>LARGE(W16:W75,1)+LARGE(W16:W75,2)+LARGE(W16:W75,3)</f>
        <v>987.30000000000007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312.89999999999998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D16" sqref="D16:E6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348.6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1129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982.99999999999989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572.40000000000009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1105.9000000000001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183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1011.5999999999999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380.2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1052.4000000000001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359.6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80</v>
      </c>
      <c r="T15" s="80"/>
      <c r="U15" s="66" t="s">
        <v>81</v>
      </c>
      <c r="V15" s="80"/>
      <c r="W15" s="66" t="s">
        <v>82</v>
      </c>
      <c r="X15" s="80"/>
      <c r="Y15" s="66" t="s">
        <v>83</v>
      </c>
      <c r="Z15" s="80"/>
      <c r="AA15" s="66" t="s">
        <v>84</v>
      </c>
      <c r="AB15" s="80"/>
      <c r="AC15" s="66" t="s">
        <v>85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348.6</v>
      </c>
      <c r="E16" s="82"/>
      <c r="F16" s="67">
        <f>IF(E16="x","0",D16)</f>
        <v>348.6</v>
      </c>
      <c r="G16" s="68">
        <f>IF(C16=$B$2,F16,0)</f>
        <v>348.6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378.9</v>
      </c>
      <c r="E21" s="82"/>
      <c r="F21" s="67">
        <f t="shared" si="0"/>
        <v>378.9</v>
      </c>
      <c r="G21" s="68">
        <f t="shared" si="1"/>
        <v>0</v>
      </c>
      <c r="H21" s="68">
        <f t="shared" si="2"/>
        <v>0</v>
      </c>
      <c r="I21" s="68">
        <f t="shared" si="3"/>
        <v>378.9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357.8</v>
      </c>
      <c r="E26" s="82"/>
      <c r="F26" s="67">
        <f t="shared" si="0"/>
        <v>357.8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357.8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384.3</v>
      </c>
      <c r="E27" s="82"/>
      <c r="F27" s="67">
        <f t="shared" si="0"/>
        <v>384.3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384.3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343.2</v>
      </c>
      <c r="E28" s="82"/>
      <c r="F28" s="67">
        <f t="shared" si="0"/>
        <v>343.2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343.2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386.9</v>
      </c>
      <c r="E29" s="82"/>
      <c r="F29" s="67">
        <f t="shared" si="0"/>
        <v>386.9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386.9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Hinrichs Felix</v>
      </c>
      <c r="C30" s="65" t="str">
        <f>'Wettkampf 1'!C30</f>
        <v>Esterwegen 2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1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305.39999999999998</v>
      </c>
      <c r="E31" s="82"/>
      <c r="F31" s="67">
        <f t="shared" si="0"/>
        <v>305.39999999999998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305.39999999999998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312.7</v>
      </c>
      <c r="E32" s="82"/>
      <c r="F32" s="67">
        <f t="shared" si="0"/>
        <v>312.7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312.7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364.9</v>
      </c>
      <c r="E33" s="82"/>
      <c r="F33" s="67">
        <f t="shared" si="0"/>
        <v>364.9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364.9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305.60000000000002</v>
      </c>
      <c r="E36" s="82"/>
      <c r="F36" s="67">
        <f t="shared" si="0"/>
        <v>305.60000000000002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305.60000000000002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>
        <v>266.8</v>
      </c>
      <c r="E39" s="82"/>
      <c r="F39" s="67">
        <f t="shared" si="0"/>
        <v>266.8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266.8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352.9</v>
      </c>
      <c r="E41" s="82"/>
      <c r="F41" s="67">
        <f t="shared" si="0"/>
        <v>352.9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372.4</v>
      </c>
      <c r="E42" s="82"/>
      <c r="F42" s="67">
        <f t="shared" si="0"/>
        <v>372.4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372.4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372.4</v>
      </c>
      <c r="E43" s="82"/>
      <c r="F43" s="67">
        <f t="shared" si="0"/>
        <v>372.4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372.4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361.1</v>
      </c>
      <c r="E44" s="82"/>
      <c r="F44" s="67">
        <f t="shared" si="0"/>
        <v>361.1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361.1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285.89999999999998</v>
      </c>
      <c r="E46" s="82"/>
      <c r="F46" s="67">
        <f t="shared" si="0"/>
        <v>285.89999999999998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285.89999999999998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313</v>
      </c>
      <c r="E48" s="82"/>
      <c r="F48" s="67">
        <f t="shared" si="0"/>
        <v>313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313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366.7</v>
      </c>
      <c r="E49" s="82"/>
      <c r="F49" s="67">
        <f t="shared" si="0"/>
        <v>366.7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366.7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Jansen Lara</v>
      </c>
      <c r="C50" s="65" t="str">
        <f>'Wettkampf 1'!C50</f>
        <v>Spahnharenstätte</v>
      </c>
      <c r="D50" s="81">
        <v>331.9</v>
      </c>
      <c r="E50" s="82"/>
      <c r="F50" s="67">
        <f t="shared" si="0"/>
        <v>331.9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331.9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0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Antons Mathis</v>
      </c>
      <c r="C52" s="65" t="str">
        <f>'Wettkampf 1'!C52</f>
        <v>Börgerwald</v>
      </c>
      <c r="D52" s="81">
        <v>380.2</v>
      </c>
      <c r="E52" s="82"/>
      <c r="F52" s="67">
        <f t="shared" si="0"/>
        <v>380.2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380.2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358.2</v>
      </c>
      <c r="E56" s="82"/>
      <c r="F56" s="67">
        <f t="shared" si="0"/>
        <v>358.2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358.2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341.1</v>
      </c>
      <c r="E57" s="82"/>
      <c r="F57" s="67">
        <f t="shared" si="0"/>
        <v>341.1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341.1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353.1</v>
      </c>
      <c r="E58" s="82"/>
      <c r="F58" s="67">
        <f t="shared" si="0"/>
        <v>353.1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353.1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329.8</v>
      </c>
      <c r="E59" s="82"/>
      <c r="F59" s="67">
        <f t="shared" si="0"/>
        <v>329.8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329.8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359.6</v>
      </c>
      <c r="E61" s="82"/>
      <c r="F61" s="67">
        <f t="shared" si="0"/>
        <v>359.6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359.6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348.6</v>
      </c>
      <c r="H76" s="68">
        <f>SUM(H16:H75)</f>
        <v>5</v>
      </c>
      <c r="I76" s="68">
        <f>LARGE(I16:I75,1)+LARGE(I16:I75,2)+LARGE(I16:I75,3)</f>
        <v>378.9</v>
      </c>
      <c r="J76" s="68">
        <f>SUM(J16:J75)</f>
        <v>5</v>
      </c>
      <c r="K76" s="68">
        <f>LARGE(K16:K75,1)+LARGE(K16:K75,2)+LARGE(K16:K75,3)</f>
        <v>1129</v>
      </c>
      <c r="L76" s="68">
        <f>SUM(L16:L75)</f>
        <v>4</v>
      </c>
      <c r="M76" s="68">
        <f>LARGE(M16:M75,1)+LARGE(M16:M75,2)+LARGE(M16:M75,3)</f>
        <v>982.99999999999989</v>
      </c>
      <c r="N76" s="68">
        <f>SUM(N16:N75)</f>
        <v>6</v>
      </c>
      <c r="O76" s="68">
        <f>LARGE(O16:O75,1)+LARGE(O16:O75,2)+LARGE(O16:O75,3)</f>
        <v>572.40000000000009</v>
      </c>
      <c r="P76" s="68">
        <f>SUM(P16:P75)</f>
        <v>5</v>
      </c>
      <c r="Q76" s="68">
        <f>LARGE(Q16:Q75,1)+LARGE(Q16:Q75,2)+LARGE(Q16:Q75,3)</f>
        <v>1105.9000000000001</v>
      </c>
      <c r="R76" s="68">
        <f>SUM(R16:R75)</f>
        <v>5</v>
      </c>
      <c r="S76" s="68">
        <f>LARGE(S16:S75,1)+LARGE(S16:S75,2)+LARGE(S16:S75,3)</f>
        <v>1011.5999999999999</v>
      </c>
      <c r="T76" s="68">
        <f>SUM(T16:T75)</f>
        <v>5</v>
      </c>
      <c r="U76" s="68">
        <f>LARGE(U16:U75,1)+LARGE(U16:U75,2)+LARGE(U16:U75,3)</f>
        <v>380.2</v>
      </c>
      <c r="V76" s="68">
        <f>SUM(V16:V75)</f>
        <v>5</v>
      </c>
      <c r="W76" s="68">
        <f>LARGE(W16:W75,1)+LARGE(W16:W75,2)+LARGE(W16:W75,3)</f>
        <v>1052.4000000000001</v>
      </c>
      <c r="X76" s="68">
        <f>SUM(X16:X75)</f>
        <v>5</v>
      </c>
      <c r="Y76" s="68">
        <f>LARGE(Y16:Y75,1)+LARGE(Y16:Y75,2)+LARGE(Y16:Y75,3)</f>
        <v>359.6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2024-01-15T20:38:50Z</cp:lastPrinted>
  <dcterms:created xsi:type="dcterms:W3CDTF">2010-11-23T11:44:38Z</dcterms:created>
  <dcterms:modified xsi:type="dcterms:W3CDTF">2024-05-07T08:23:23Z</dcterms:modified>
</cp:coreProperties>
</file>