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4. WK\"/>
    </mc:Choice>
  </mc:AlternateContent>
  <xr:revisionPtr revIDLastSave="0" documentId="13_ncr:1_{01682031-CFDB-4F4A-B695-46EE0F7E3AC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7" i="18"/>
  <c r="C18" i="18"/>
  <c r="C23" i="18"/>
  <c r="C3" i="18"/>
  <c r="C31" i="18"/>
  <c r="C40" i="18"/>
  <c r="C47" i="18"/>
  <c r="C37" i="18"/>
  <c r="C45" i="18"/>
  <c r="C44" i="18"/>
  <c r="C39" i="18"/>
  <c r="C48" i="18"/>
  <c r="C24" i="18"/>
  <c r="C14" i="18"/>
  <c r="C15" i="18"/>
  <c r="C21" i="18"/>
  <c r="C13" i="18"/>
  <c r="C6" i="18"/>
  <c r="C42" i="18"/>
  <c r="C41" i="18"/>
  <c r="C12" i="18"/>
  <c r="C25" i="18"/>
  <c r="C38" i="18"/>
  <c r="C46" i="18"/>
  <c r="C32" i="18"/>
  <c r="C5" i="18"/>
  <c r="C26" i="18"/>
  <c r="C28" i="18"/>
  <c r="C27" i="18"/>
  <c r="C22" i="18"/>
  <c r="C17" i="18"/>
  <c r="C30" i="18"/>
  <c r="C29" i="18"/>
  <c r="C9" i="18"/>
  <c r="C4" i="18"/>
  <c r="C11" i="18"/>
  <c r="C20" i="18"/>
  <c r="C35" i="18"/>
  <c r="C19" i="18"/>
  <c r="C10" i="18"/>
  <c r="C8" i="18"/>
  <c r="C34" i="18"/>
  <c r="C33" i="18"/>
  <c r="C43" i="18"/>
  <c r="C36" i="18"/>
  <c r="C49" i="18"/>
  <c r="C50" i="18"/>
  <c r="C51" i="18"/>
  <c r="C52" i="18"/>
  <c r="C53" i="18"/>
  <c r="C54" i="18"/>
  <c r="C55" i="18"/>
  <c r="C56" i="18"/>
  <c r="C16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9" i="18"/>
  <c r="C80" i="1" s="1"/>
  <c r="B2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I74" i="2" l="1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10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37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3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43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33" i="18"/>
  <c r="B19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3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8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11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4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35" i="18"/>
  <c r="B9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2" i="18"/>
  <c r="C68" i="1" s="1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29" i="18"/>
  <c r="B27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30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7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32" i="18"/>
  <c r="C41" i="25"/>
  <c r="S41" i="25" s="1"/>
  <c r="C41" i="27"/>
  <c r="C43" i="30"/>
  <c r="C42" i="32"/>
  <c r="AD42" i="32" s="1"/>
  <c r="B28" i="18"/>
  <c r="B46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26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5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1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38" i="18"/>
  <c r="B42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25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2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21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15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6" i="18"/>
  <c r="B14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3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39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44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24" i="18"/>
  <c r="B45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48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0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31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37" i="18"/>
  <c r="B3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47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7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2" i="18"/>
  <c r="B23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8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24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35" i="18" s="1"/>
  <c r="R35" i="18" s="1"/>
  <c r="AD16" i="30"/>
  <c r="AC26" i="30"/>
  <c r="V29" i="30"/>
  <c r="O31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34" i="18" s="1"/>
  <c r="R34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36" i="18" s="1"/>
  <c r="R36" i="18" s="1"/>
  <c r="O59" i="17"/>
  <c r="S33" i="18" s="1"/>
  <c r="R33" i="18" s="1"/>
  <c r="O57" i="17"/>
  <c r="S8" i="18" s="1"/>
  <c r="R8" i="18" s="1"/>
  <c r="O55" i="17"/>
  <c r="O53" i="17"/>
  <c r="S20" i="18" s="1"/>
  <c r="R20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30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43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3" i="18" s="1"/>
  <c r="R43" i="18" s="1"/>
  <c r="O56" i="17"/>
  <c r="S10" i="18" s="1"/>
  <c r="R10" i="18" s="1"/>
  <c r="O52" i="17"/>
  <c r="O51" i="17"/>
  <c r="S4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23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3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16" i="18"/>
  <c r="AB16" i="32"/>
  <c r="C69" i="6"/>
  <c r="T69" i="6" s="1"/>
  <c r="E16" i="18"/>
  <c r="N52" i="18"/>
  <c r="AD69" i="2"/>
  <c r="AB16" i="30"/>
  <c r="N30" i="18"/>
  <c r="G58" i="18"/>
  <c r="H79" i="1" s="1"/>
  <c r="G52" i="18"/>
  <c r="H73" i="1" s="1"/>
  <c r="G34" i="18"/>
  <c r="G9" i="18"/>
  <c r="G5" i="18"/>
  <c r="G6" i="18"/>
  <c r="O68" i="2"/>
  <c r="U69" i="2"/>
  <c r="C64" i="1"/>
  <c r="AB17" i="29"/>
  <c r="AA30" i="29"/>
  <c r="G16" i="18"/>
  <c r="F52" i="18"/>
  <c r="H35" i="18"/>
  <c r="H22" i="18"/>
  <c r="H25" i="18"/>
  <c r="H14" i="18"/>
  <c r="H40" i="18"/>
  <c r="O36" i="18"/>
  <c r="N46" i="18"/>
  <c r="G44" i="18"/>
  <c r="G55" i="18"/>
  <c r="H76" i="1" s="1"/>
  <c r="G49" i="18"/>
  <c r="G35" i="18"/>
  <c r="G22" i="18"/>
  <c r="G25" i="18"/>
  <c r="G14" i="18"/>
  <c r="G40" i="18"/>
  <c r="N21" i="18"/>
  <c r="J68" i="2"/>
  <c r="B56" i="18"/>
  <c r="AA26" i="28"/>
  <c r="N57" i="18"/>
  <c r="N78" i="1" s="1"/>
  <c r="AB17" i="30"/>
  <c r="AA20" i="30"/>
  <c r="AB31" i="30"/>
  <c r="AB43" i="30"/>
  <c r="G54" i="18"/>
  <c r="G33" i="18"/>
  <c r="H9" i="18"/>
  <c r="H5" i="18"/>
  <c r="H6" i="18"/>
  <c r="H44" i="18"/>
  <c r="G7" i="18"/>
  <c r="N10" i="18"/>
  <c r="N3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7" i="18"/>
  <c r="L39" i="18"/>
  <c r="L42" i="18"/>
  <c r="L26" i="18"/>
  <c r="L4" i="18"/>
  <c r="L3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34" i="18"/>
  <c r="M59" i="18"/>
  <c r="M80" i="1" s="1"/>
  <c r="M61" i="18"/>
  <c r="M82" i="1" s="1"/>
  <c r="M21" i="18"/>
  <c r="AA70" i="2"/>
  <c r="G70" i="2"/>
  <c r="R70" i="2"/>
  <c r="M70" i="2"/>
  <c r="L69" i="2"/>
  <c r="P66" i="2"/>
  <c r="Z70" i="2"/>
  <c r="U70" i="2"/>
  <c r="AB66" i="2"/>
  <c r="W66" i="2"/>
  <c r="B16" i="18"/>
  <c r="D76" i="1"/>
  <c r="D72" i="1"/>
  <c r="D68" i="1"/>
  <c r="D64" i="1"/>
  <c r="D60" i="1"/>
  <c r="AA53" i="6"/>
  <c r="AA52" i="6"/>
  <c r="C66" i="23"/>
  <c r="F57" i="18"/>
  <c r="G78" i="1" s="1"/>
  <c r="F56" i="18"/>
  <c r="F3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10" i="18"/>
  <c r="M46" i="18"/>
  <c r="M37" i="18"/>
  <c r="AB16" i="26"/>
  <c r="AB31" i="26"/>
  <c r="AB43" i="26"/>
  <c r="AB20" i="29"/>
  <c r="G2" i="18"/>
  <c r="G56" i="18"/>
  <c r="H77" i="1" s="1"/>
  <c r="G51" i="18"/>
  <c r="H72" i="1" s="1"/>
  <c r="H43" i="18"/>
  <c r="H10" i="18"/>
  <c r="H11" i="18"/>
  <c r="H30" i="18"/>
  <c r="H28" i="18"/>
  <c r="H46" i="18"/>
  <c r="H41" i="18"/>
  <c r="H21" i="18"/>
  <c r="H48" i="18"/>
  <c r="H37" i="18"/>
  <c r="O50" i="18"/>
  <c r="O20" i="18"/>
  <c r="O27" i="18"/>
  <c r="O12" i="18"/>
  <c r="O24" i="18"/>
  <c r="AB19" i="26"/>
  <c r="AB75" i="32"/>
  <c r="G60" i="18"/>
  <c r="H81" i="1" s="1"/>
  <c r="G53" i="18"/>
  <c r="H74" i="1" s="1"/>
  <c r="G50" i="18"/>
  <c r="H71" i="1" s="1"/>
  <c r="G10" i="18"/>
  <c r="G11" i="18"/>
  <c r="G30" i="18"/>
  <c r="G28" i="18"/>
  <c r="G46" i="18"/>
  <c r="G41" i="18"/>
  <c r="G21" i="18"/>
  <c r="G48" i="18"/>
  <c r="E3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2" i="18"/>
  <c r="B55" i="18"/>
  <c r="W69" i="6"/>
  <c r="AA34" i="24"/>
  <c r="AA44" i="24"/>
  <c r="P16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8" i="18"/>
  <c r="P3" i="18"/>
  <c r="P2" i="18"/>
  <c r="P7" i="18"/>
  <c r="P40" i="18"/>
  <c r="P37" i="18"/>
  <c r="P44" i="18"/>
  <c r="P48" i="18"/>
  <c r="P14" i="18"/>
  <c r="P21" i="18"/>
  <c r="P6" i="18"/>
  <c r="P41" i="18"/>
  <c r="P25" i="18"/>
  <c r="P46" i="18"/>
  <c r="P5" i="18"/>
  <c r="P28" i="18"/>
  <c r="P22" i="18"/>
  <c r="P30" i="18"/>
  <c r="P9" i="18"/>
  <c r="P11" i="18"/>
  <c r="P35" i="18"/>
  <c r="P10" i="18"/>
  <c r="P50" i="18"/>
  <c r="P51" i="18"/>
  <c r="P47" i="18"/>
  <c r="P39" i="18"/>
  <c r="P15" i="18"/>
  <c r="P42" i="18"/>
  <c r="P38" i="18"/>
  <c r="P26" i="18"/>
  <c r="P17" i="18"/>
  <c r="P4" i="18"/>
  <c r="P19" i="18"/>
  <c r="P8" i="18"/>
  <c r="P34" i="18"/>
  <c r="P52" i="18"/>
  <c r="P53" i="18"/>
  <c r="P43" i="18"/>
  <c r="P54" i="18"/>
  <c r="P23" i="18"/>
  <c r="P45" i="18"/>
  <c r="P13" i="18"/>
  <c r="P32" i="18"/>
  <c r="P29" i="18"/>
  <c r="P49" i="18"/>
  <c r="P56" i="18"/>
  <c r="P3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23" i="18"/>
  <c r="F18" i="18"/>
  <c r="F40" i="18"/>
  <c r="F47" i="18"/>
  <c r="F37" i="18"/>
  <c r="F45" i="18"/>
  <c r="F44" i="18"/>
  <c r="F39" i="18"/>
  <c r="F48" i="18"/>
  <c r="F24" i="18"/>
  <c r="F14" i="18"/>
  <c r="F15" i="18"/>
  <c r="F21" i="18"/>
  <c r="F13" i="18"/>
  <c r="F6" i="18"/>
  <c r="F42" i="18"/>
  <c r="F41" i="18"/>
  <c r="F12" i="18"/>
  <c r="F25" i="18"/>
  <c r="F38" i="18"/>
  <c r="F46" i="18"/>
  <c r="F32" i="18"/>
  <c r="F5" i="18"/>
  <c r="F26" i="18"/>
  <c r="F28" i="18"/>
  <c r="F27" i="18"/>
  <c r="F22" i="18"/>
  <c r="F17" i="18"/>
  <c r="F30" i="18"/>
  <c r="F29" i="18"/>
  <c r="F9" i="18"/>
  <c r="F4" i="18"/>
  <c r="F11" i="18"/>
  <c r="F20" i="18"/>
  <c r="F35" i="18"/>
  <c r="F19" i="18"/>
  <c r="F10" i="18"/>
  <c r="F8" i="18"/>
  <c r="F31" i="18"/>
  <c r="F43" i="18"/>
  <c r="AB44" i="24"/>
  <c r="F33" i="18"/>
  <c r="F16" i="18"/>
  <c r="F58" i="18"/>
  <c r="G79" i="1" s="1"/>
  <c r="F60" i="18"/>
  <c r="G81" i="1" s="1"/>
  <c r="AA30" i="24"/>
  <c r="AB23" i="24"/>
  <c r="F7" i="18"/>
  <c r="F34" i="18"/>
  <c r="AA19" i="24"/>
  <c r="F55" i="18"/>
  <c r="F53" i="18"/>
  <c r="F51" i="18"/>
  <c r="G72" i="1" s="1"/>
  <c r="F49" i="18"/>
  <c r="G70" i="1" s="1"/>
  <c r="P20" i="18"/>
  <c r="P3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7" i="18"/>
  <c r="Q23" i="18"/>
  <c r="Q18" i="18"/>
  <c r="Q31" i="18"/>
  <c r="Q47" i="18"/>
  <c r="Q45" i="18"/>
  <c r="Q39" i="18"/>
  <c r="Q24" i="18"/>
  <c r="Q15" i="18"/>
  <c r="Q13" i="18"/>
  <c r="Q42" i="18"/>
  <c r="Q12" i="18"/>
  <c r="Q38" i="18"/>
  <c r="Q32" i="18"/>
  <c r="Q26" i="18"/>
  <c r="Q27" i="18"/>
  <c r="Q17" i="18"/>
  <c r="Q29" i="18"/>
  <c r="Q4" i="18"/>
  <c r="Q20" i="18"/>
  <c r="Q19" i="18"/>
  <c r="Q8" i="18"/>
  <c r="Q33" i="18"/>
  <c r="Q36" i="18"/>
  <c r="Q50" i="18"/>
  <c r="Q52" i="18"/>
  <c r="Q54" i="18"/>
  <c r="Q56" i="18"/>
  <c r="Q59" i="18"/>
  <c r="Q80" i="1" s="1"/>
  <c r="Q3" i="18"/>
  <c r="Q37" i="18"/>
  <c r="Q48" i="18"/>
  <c r="Q21" i="18"/>
  <c r="Q41" i="18"/>
  <c r="Q46" i="18"/>
  <c r="Q28" i="18"/>
  <c r="Q30" i="18"/>
  <c r="Q11" i="18"/>
  <c r="Q49" i="18"/>
  <c r="Q61" i="18"/>
  <c r="Q82" i="1" s="1"/>
  <c r="Q10" i="18"/>
  <c r="Q51" i="18"/>
  <c r="Q57" i="18"/>
  <c r="Q78" i="1" s="1"/>
  <c r="Q2" i="18"/>
  <c r="Q40" i="18"/>
  <c r="Q14" i="18"/>
  <c r="Q25" i="18"/>
  <c r="Q22" i="18"/>
  <c r="Q35" i="18"/>
  <c r="Q34" i="18"/>
  <c r="AB71" i="32"/>
  <c r="AB48" i="32"/>
  <c r="AA40" i="32"/>
  <c r="AB34" i="32"/>
  <c r="AA19" i="32"/>
  <c r="AA16" i="32"/>
  <c r="Q43" i="18"/>
  <c r="AB29" i="32"/>
  <c r="AB24" i="32"/>
  <c r="AB21" i="32"/>
  <c r="Q44" i="18"/>
  <c r="Q6" i="18"/>
  <c r="Q5" i="18"/>
  <c r="Q9" i="18"/>
  <c r="Q53" i="18"/>
  <c r="AB17" i="32"/>
  <c r="AB28" i="32"/>
  <c r="AB32" i="32"/>
  <c r="AB33" i="32"/>
  <c r="F2" i="18"/>
  <c r="F59" i="18"/>
  <c r="G80" i="1" s="1"/>
  <c r="F36" i="18"/>
  <c r="P36" i="18"/>
  <c r="P27" i="18"/>
  <c r="AB16" i="23"/>
  <c r="AB17" i="24"/>
  <c r="AB21" i="24"/>
  <c r="AA23" i="24"/>
  <c r="AA52" i="24"/>
  <c r="AB38" i="25"/>
  <c r="G3" i="18"/>
  <c r="G23" i="18"/>
  <c r="H7" i="18"/>
  <c r="H18" i="18"/>
  <c r="H23" i="18"/>
  <c r="H3" i="18"/>
  <c r="H31" i="18"/>
  <c r="AA18" i="26"/>
  <c r="AA27" i="26"/>
  <c r="AB27" i="26"/>
  <c r="AB35" i="26"/>
  <c r="AB46" i="27"/>
  <c r="L18" i="18"/>
  <c r="L3" i="18"/>
  <c r="L2" i="18"/>
  <c r="L23" i="18"/>
  <c r="L40" i="18"/>
  <c r="L37" i="18"/>
  <c r="L44" i="18"/>
  <c r="L48" i="18"/>
  <c r="L14" i="18"/>
  <c r="L21" i="18"/>
  <c r="L6" i="18"/>
  <c r="L41" i="18"/>
  <c r="L25" i="18"/>
  <c r="L46" i="18"/>
  <c r="L5" i="18"/>
  <c r="L28" i="18"/>
  <c r="L22" i="18"/>
  <c r="L30" i="18"/>
  <c r="L9" i="18"/>
  <c r="L11" i="18"/>
  <c r="L35" i="18"/>
  <c r="L10" i="18"/>
  <c r="L36" i="18"/>
  <c r="L49" i="18"/>
  <c r="L56" i="18"/>
  <c r="L31" i="18"/>
  <c r="L45" i="18"/>
  <c r="L24" i="18"/>
  <c r="L13" i="18"/>
  <c r="L12" i="18"/>
  <c r="L32" i="18"/>
  <c r="L27" i="18"/>
  <c r="L29" i="18"/>
  <c r="L20" i="18"/>
  <c r="L50" i="18"/>
  <c r="L51" i="18"/>
  <c r="L72" i="1" s="1"/>
  <c r="AA49" i="28"/>
  <c r="M7" i="18"/>
  <c r="M23" i="18"/>
  <c r="M3" i="18"/>
  <c r="M31" i="18"/>
  <c r="M47" i="18"/>
  <c r="M45" i="18"/>
  <c r="M39" i="18"/>
  <c r="M24" i="18"/>
  <c r="M15" i="18"/>
  <c r="M13" i="18"/>
  <c r="M42" i="18"/>
  <c r="M12" i="18"/>
  <c r="M38" i="18"/>
  <c r="M32" i="18"/>
  <c r="M26" i="18"/>
  <c r="M27" i="18"/>
  <c r="M17" i="18"/>
  <c r="M29" i="18"/>
  <c r="M4" i="18"/>
  <c r="M20" i="18"/>
  <c r="M19" i="18"/>
  <c r="M8" i="18"/>
  <c r="M33" i="18"/>
  <c r="M36" i="18"/>
  <c r="M50" i="18"/>
  <c r="M52" i="18"/>
  <c r="M54" i="18"/>
  <c r="M56" i="18"/>
  <c r="M18" i="18"/>
  <c r="M40" i="18"/>
  <c r="M44" i="18"/>
  <c r="M14" i="18"/>
  <c r="M6" i="18"/>
  <c r="M25" i="18"/>
  <c r="M5" i="18"/>
  <c r="M22" i="18"/>
  <c r="M9" i="18"/>
  <c r="M35" i="18"/>
  <c r="M43" i="18"/>
  <c r="M55" i="18"/>
  <c r="M57" i="18"/>
  <c r="M78" i="1" s="1"/>
  <c r="M2" i="18"/>
  <c r="M49" i="18"/>
  <c r="AA18" i="28"/>
  <c r="AA22" i="28"/>
  <c r="AB27" i="28"/>
  <c r="AA18" i="29"/>
  <c r="N7" i="18"/>
  <c r="N23" i="18"/>
  <c r="N3" i="18"/>
  <c r="N31" i="18"/>
  <c r="N47" i="18"/>
  <c r="N45" i="18"/>
  <c r="N39" i="18"/>
  <c r="N24" i="18"/>
  <c r="N15" i="18"/>
  <c r="N13" i="18"/>
  <c r="N42" i="18"/>
  <c r="N12" i="18"/>
  <c r="N38" i="18"/>
  <c r="N32" i="18"/>
  <c r="N26" i="18"/>
  <c r="N27" i="18"/>
  <c r="N17" i="18"/>
  <c r="N29" i="18"/>
  <c r="N4" i="18"/>
  <c r="N20" i="18"/>
  <c r="N19" i="18"/>
  <c r="N34" i="18"/>
  <c r="N33" i="18"/>
  <c r="N53" i="18"/>
  <c r="N54" i="18"/>
  <c r="N75" i="1" s="1"/>
  <c r="N18" i="18"/>
  <c r="N40" i="18"/>
  <c r="N44" i="18"/>
  <c r="N14" i="18"/>
  <c r="N6" i="18"/>
  <c r="N25" i="18"/>
  <c r="N5" i="18"/>
  <c r="N22" i="18"/>
  <c r="N9" i="18"/>
  <c r="N35" i="18"/>
  <c r="N43" i="18"/>
  <c r="N3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2" i="18"/>
  <c r="E56" i="18"/>
  <c r="F77" i="1" s="1"/>
  <c r="E55" i="18"/>
  <c r="E54" i="18"/>
  <c r="E53" i="18"/>
  <c r="E52" i="18"/>
  <c r="E51" i="18"/>
  <c r="E50" i="18"/>
  <c r="H36" i="18"/>
  <c r="G43" i="18"/>
  <c r="H8" i="18"/>
  <c r="H19" i="18"/>
  <c r="H20" i="18"/>
  <c r="H4" i="18"/>
  <c r="H29" i="18"/>
  <c r="H17" i="18"/>
  <c r="H27" i="18"/>
  <c r="H26" i="18"/>
  <c r="H32" i="18"/>
  <c r="H38" i="18"/>
  <c r="H12" i="18"/>
  <c r="H42" i="18"/>
  <c r="H13" i="18"/>
  <c r="H15" i="18"/>
  <c r="H24" i="18"/>
  <c r="H39" i="18"/>
  <c r="H45" i="18"/>
  <c r="H47" i="18"/>
  <c r="G31" i="18"/>
  <c r="N2" i="18"/>
  <c r="L55" i="18"/>
  <c r="M53" i="18"/>
  <c r="N51" i="18"/>
  <c r="N72" i="1" s="1"/>
  <c r="L33" i="18"/>
  <c r="L67" i="1" s="1"/>
  <c r="N8" i="18"/>
  <c r="L19" i="18"/>
  <c r="N11" i="18"/>
  <c r="L17" i="18"/>
  <c r="N28" i="18"/>
  <c r="L38" i="18"/>
  <c r="N41" i="18"/>
  <c r="L15" i="18"/>
  <c r="N48" i="18"/>
  <c r="L47" i="18"/>
  <c r="O70" i="2"/>
  <c r="O66" i="2"/>
  <c r="AB70" i="2"/>
  <c r="W70" i="2"/>
  <c r="S70" i="2"/>
  <c r="AD66" i="2"/>
  <c r="Z66" i="2"/>
  <c r="V66" i="2"/>
  <c r="B53" i="18"/>
  <c r="C70" i="6"/>
  <c r="C66" i="6"/>
  <c r="AA28" i="23"/>
  <c r="E18" i="18"/>
  <c r="E40" i="18"/>
  <c r="E47" i="18"/>
  <c r="E37" i="18"/>
  <c r="E45" i="18"/>
  <c r="E44" i="18"/>
  <c r="E39" i="18"/>
  <c r="E48" i="18"/>
  <c r="E24" i="18"/>
  <c r="E14" i="18"/>
  <c r="E15" i="18"/>
  <c r="E21" i="18"/>
  <c r="E13" i="18"/>
  <c r="E6" i="18"/>
  <c r="E42" i="18"/>
  <c r="E41" i="18"/>
  <c r="E12" i="18"/>
  <c r="E25" i="18"/>
  <c r="E38" i="18"/>
  <c r="E46" i="18"/>
  <c r="E32" i="18"/>
  <c r="E5" i="18"/>
  <c r="E26" i="18"/>
  <c r="E28" i="18"/>
  <c r="E27" i="18"/>
  <c r="E22" i="18"/>
  <c r="E17" i="18"/>
  <c r="E30" i="18"/>
  <c r="E29" i="18"/>
  <c r="E9" i="18"/>
  <c r="E4" i="18"/>
  <c r="E11" i="18"/>
  <c r="E20" i="18"/>
  <c r="E35" i="18"/>
  <c r="E19" i="18"/>
  <c r="E10" i="18"/>
  <c r="E8" i="18"/>
  <c r="E34" i="18"/>
  <c r="E33" i="18"/>
  <c r="E43" i="18"/>
  <c r="E36" i="18"/>
  <c r="E49" i="18"/>
  <c r="E7" i="18"/>
  <c r="E31" i="18"/>
  <c r="AA16" i="24"/>
  <c r="AA20" i="24"/>
  <c r="C66" i="24"/>
  <c r="J66" i="24" s="1"/>
  <c r="C70" i="24"/>
  <c r="V70" i="24" s="1"/>
  <c r="AB19" i="25"/>
  <c r="AB23" i="25"/>
  <c r="AB17" i="26"/>
  <c r="AA43" i="26"/>
  <c r="H16" i="18"/>
  <c r="L16" i="18"/>
  <c r="AB19" i="28"/>
  <c r="AB23" i="28"/>
  <c r="M16" i="18"/>
  <c r="AB16" i="29"/>
  <c r="AA19" i="29"/>
  <c r="AA26" i="29"/>
  <c r="AA34" i="29"/>
  <c r="AB25" i="30"/>
  <c r="O18" i="18"/>
  <c r="O3" i="18"/>
  <c r="O7" i="18"/>
  <c r="O40" i="18"/>
  <c r="O37" i="18"/>
  <c r="O44" i="18"/>
  <c r="O48" i="18"/>
  <c r="O14" i="18"/>
  <c r="O21" i="18"/>
  <c r="O6" i="18"/>
  <c r="O41" i="18"/>
  <c r="O25" i="18"/>
  <c r="O46" i="18"/>
  <c r="O5" i="18"/>
  <c r="O28" i="18"/>
  <c r="O22" i="18"/>
  <c r="O30" i="18"/>
  <c r="O9" i="18"/>
  <c r="O11" i="18"/>
  <c r="O35" i="18"/>
  <c r="O10" i="18"/>
  <c r="O34" i="18"/>
  <c r="O43" i="18"/>
  <c r="O49" i="18"/>
  <c r="O51" i="18"/>
  <c r="O53" i="18"/>
  <c r="O55" i="18"/>
  <c r="O47" i="18"/>
  <c r="O39" i="18"/>
  <c r="O15" i="18"/>
  <c r="O42" i="18"/>
  <c r="O38" i="18"/>
  <c r="O26" i="18"/>
  <c r="O17" i="18"/>
  <c r="O4" i="18"/>
  <c r="O19" i="18"/>
  <c r="O8" i="18"/>
  <c r="O52" i="18"/>
  <c r="O33" i="18"/>
  <c r="O54" i="18"/>
  <c r="AA19" i="30"/>
  <c r="AB20" i="30"/>
  <c r="AB21" i="30"/>
  <c r="AA27" i="30"/>
  <c r="AB27" i="30"/>
  <c r="AB35" i="30"/>
  <c r="AB55" i="30"/>
  <c r="AA17" i="32"/>
  <c r="AB22" i="32"/>
  <c r="Q16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36" i="18"/>
  <c r="H34" i="18"/>
  <c r="G8" i="18"/>
  <c r="G19" i="18"/>
  <c r="G20" i="18"/>
  <c r="G4" i="18"/>
  <c r="G29" i="18"/>
  <c r="G17" i="18"/>
  <c r="G27" i="18"/>
  <c r="G26" i="18"/>
  <c r="G32" i="18"/>
  <c r="G38" i="18"/>
  <c r="G12" i="18"/>
  <c r="G42" i="18"/>
  <c r="G13" i="18"/>
  <c r="G15" i="18"/>
  <c r="G24" i="18"/>
  <c r="G39" i="18"/>
  <c r="G45" i="18"/>
  <c r="G47" i="18"/>
  <c r="G18" i="18"/>
  <c r="O2" i="18"/>
  <c r="O56" i="18"/>
  <c r="L53" i="18"/>
  <c r="M51" i="18"/>
  <c r="N49" i="18"/>
  <c r="L8" i="18"/>
  <c r="M11" i="18"/>
  <c r="O29" i="18"/>
  <c r="M28" i="18"/>
  <c r="O32" i="18"/>
  <c r="M41" i="18"/>
  <c r="O13" i="18"/>
  <c r="M48" i="18"/>
  <c r="O45" i="18"/>
  <c r="O23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6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5" i="1" l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S11" i="18"/>
  <c r="R11" i="18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20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0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34" i="18"/>
  <c r="H67" i="1"/>
  <c r="T44" i="18"/>
  <c r="T10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3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1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6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29" i="18"/>
  <c r="T32" i="18"/>
  <c r="T27" i="18"/>
  <c r="T24" i="18"/>
  <c r="T41" i="18"/>
  <c r="T4" i="18"/>
  <c r="T43" i="18"/>
  <c r="T25" i="18"/>
  <c r="T45" i="18"/>
  <c r="T31" i="18"/>
  <c r="T23" i="18"/>
  <c r="T42" i="18"/>
  <c r="T15" i="18"/>
  <c r="T17" i="18"/>
  <c r="T12" i="18"/>
  <c r="T13" i="18"/>
  <c r="T30" i="18"/>
  <c r="T3" i="18"/>
  <c r="I75" i="1"/>
  <c r="O74" i="1"/>
  <c r="T22" i="18"/>
  <c r="T1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3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20" i="18"/>
  <c r="L82" i="1"/>
  <c r="S82" i="1" s="1"/>
  <c r="T61" i="18"/>
  <c r="L71" i="1"/>
  <c r="T51" i="18"/>
  <c r="L69" i="1"/>
  <c r="T49" i="18"/>
  <c r="L59" i="1"/>
  <c r="T11" i="18"/>
  <c r="T28" i="18"/>
  <c r="T48" i="18"/>
  <c r="P76" i="1"/>
  <c r="T56" i="18"/>
  <c r="P64" i="1"/>
  <c r="T8" i="18"/>
  <c r="T26" i="18"/>
  <c r="T39" i="18"/>
  <c r="T46" i="18"/>
  <c r="T37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3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5" i="18"/>
  <c r="N73" i="1"/>
  <c r="T53" i="18"/>
  <c r="T9" i="18"/>
  <c r="T6" i="18"/>
  <c r="T18" i="18"/>
  <c r="M70" i="1"/>
  <c r="T50" i="18"/>
  <c r="M62" i="1"/>
  <c r="T19" i="18"/>
  <c r="T38" i="18"/>
  <c r="T47" i="18"/>
  <c r="T7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G76" i="24" l="1"/>
  <c r="D2" i="24" s="1"/>
  <c r="F2" i="19" s="1"/>
  <c r="X76" i="29"/>
  <c r="E10" i="29" s="1"/>
  <c r="M76" i="28"/>
  <c r="D5" i="28" s="1"/>
  <c r="M76" i="29"/>
  <c r="D5" i="29" s="1"/>
  <c r="Q76" i="27"/>
  <c r="D7" i="27" s="1"/>
  <c r="W76" i="23"/>
  <c r="D10" i="23" s="1"/>
  <c r="E3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20" i="18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39" i="18"/>
  <c r="D15" i="18"/>
  <c r="D42" i="18"/>
  <c r="D38" i="18"/>
  <c r="D26" i="18"/>
  <c r="D17" i="18"/>
  <c r="D4" i="18"/>
  <c r="D19" i="18"/>
  <c r="D33" i="18"/>
  <c r="D50" i="18"/>
  <c r="D54" i="18"/>
  <c r="D18" i="18"/>
  <c r="D40" i="18"/>
  <c r="D44" i="18"/>
  <c r="D48" i="18"/>
  <c r="D21" i="18"/>
  <c r="D41" i="18"/>
  <c r="D46" i="18"/>
  <c r="D28" i="18"/>
  <c r="D30" i="18"/>
  <c r="D11" i="18"/>
  <c r="D10" i="18"/>
  <c r="D43" i="18"/>
  <c r="D51" i="18"/>
  <c r="D55" i="18"/>
  <c r="D23" i="18"/>
  <c r="D47" i="18"/>
  <c r="D2" i="18"/>
  <c r="D24" i="18"/>
  <c r="D13" i="18"/>
  <c r="D12" i="18"/>
  <c r="D32" i="18"/>
  <c r="D27" i="18"/>
  <c r="D29" i="18"/>
  <c r="D20" i="18"/>
  <c r="D8" i="18"/>
  <c r="D36" i="18"/>
  <c r="D52" i="18"/>
  <c r="D56" i="18"/>
  <c r="D3" i="18"/>
  <c r="D37" i="18"/>
  <c r="D14" i="18"/>
  <c r="D6" i="18"/>
  <c r="D25" i="18"/>
  <c r="D5" i="18"/>
  <c r="D22" i="18"/>
  <c r="D9" i="18"/>
  <c r="D35" i="18"/>
  <c r="D34" i="18"/>
  <c r="D49" i="18"/>
  <c r="D53" i="18"/>
  <c r="D7" i="18"/>
  <c r="D31" i="18"/>
  <c r="D45" i="18"/>
  <c r="D57" i="18"/>
  <c r="D59" i="18"/>
  <c r="D61" i="18"/>
  <c r="D16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6" i="19" s="1"/>
  <c r="Y76" i="28"/>
  <c r="D11" i="28" s="1"/>
  <c r="L4" i="19" s="1"/>
  <c r="S76" i="28"/>
  <c r="D8" i="28" s="1"/>
  <c r="L9" i="19" s="1"/>
  <c r="L76" i="28"/>
  <c r="E4" i="28" s="1"/>
  <c r="X76" i="28"/>
  <c r="E10" i="28" s="1"/>
  <c r="S59" i="1"/>
  <c r="Y76" i="25"/>
  <c r="D11" i="25" s="1"/>
  <c r="V76" i="32"/>
  <c r="E9" i="32" s="1"/>
  <c r="J76" i="27"/>
  <c r="E3" i="27" s="1"/>
  <c r="M76" i="25"/>
  <c r="D5" i="25" s="1"/>
  <c r="G8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8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10" i="19"/>
  <c r="D6" i="17"/>
  <c r="I13" i="17"/>
  <c r="K13" i="19"/>
  <c r="L17" i="1" s="1"/>
  <c r="N8" i="19"/>
  <c r="P9" i="19"/>
  <c r="N8" i="17"/>
  <c r="J3" i="17"/>
  <c r="H5" i="19"/>
  <c r="G9" i="17"/>
  <c r="M3" i="17"/>
  <c r="D13" i="17"/>
  <c r="F11" i="17"/>
  <c r="G12" i="19"/>
  <c r="E8" i="19"/>
  <c r="N13" i="17"/>
  <c r="P13" i="19"/>
  <c r="Q17" i="1" s="1"/>
  <c r="E11" i="19"/>
  <c r="D2" i="17"/>
  <c r="E7" i="17"/>
  <c r="F3" i="19"/>
  <c r="F7" i="17"/>
  <c r="G3" i="19"/>
  <c r="K11" i="19"/>
  <c r="M6" i="19"/>
  <c r="K3" i="17"/>
  <c r="N9" i="19"/>
  <c r="L8" i="17"/>
  <c r="O5" i="19"/>
  <c r="M9" i="17"/>
  <c r="D7" i="17"/>
  <c r="G11" i="19"/>
  <c r="F2" i="17"/>
  <c r="H9" i="19"/>
  <c r="G8" i="17"/>
  <c r="K4" i="19"/>
  <c r="I10" i="17"/>
  <c r="M9" i="19"/>
  <c r="K8" i="17"/>
  <c r="N4" i="19"/>
  <c r="L10" i="17"/>
  <c r="O10" i="19"/>
  <c r="M6" i="17"/>
  <c r="O9" i="19"/>
  <c r="M8" i="17"/>
  <c r="O3" i="19"/>
  <c r="M7" i="17"/>
  <c r="P3" i="19"/>
  <c r="N7" i="17"/>
  <c r="P12" i="19"/>
  <c r="N11" i="17"/>
  <c r="J13" i="17"/>
  <c r="L13" i="19"/>
  <c r="M17" i="1" s="1"/>
  <c r="D3" i="17"/>
  <c r="E9" i="17"/>
  <c r="F10" i="17"/>
  <c r="G4" i="19"/>
  <c r="H8" i="19"/>
  <c r="G4" i="17"/>
  <c r="K3" i="19"/>
  <c r="I7" i="17"/>
  <c r="L12" i="19"/>
  <c r="M11" i="19"/>
  <c r="K2" i="17"/>
  <c r="N3" i="19"/>
  <c r="L7" i="17"/>
  <c r="L13" i="17"/>
  <c r="N13" i="19"/>
  <c r="O7" i="19"/>
  <c r="M5" i="17"/>
  <c r="P6" i="19"/>
  <c r="N3" i="17"/>
  <c r="P8" i="19"/>
  <c r="P10" i="19"/>
  <c r="N6" i="17"/>
  <c r="G7" i="19"/>
  <c r="H11" i="19"/>
  <c r="G2" i="17"/>
  <c r="H12" i="19"/>
  <c r="G11" i="17"/>
  <c r="L11" i="19"/>
  <c r="J2" i="17"/>
  <c r="M12" i="19"/>
  <c r="K11" i="17"/>
  <c r="E4" i="19"/>
  <c r="E9" i="19"/>
  <c r="D8" i="17"/>
  <c r="E7" i="19"/>
  <c r="E13" i="17"/>
  <c r="F13" i="19"/>
  <c r="G17" i="1" s="1"/>
  <c r="F9" i="19"/>
  <c r="F3" i="17"/>
  <c r="G6" i="19"/>
  <c r="F8" i="17"/>
  <c r="H4" i="19"/>
  <c r="G10" i="17"/>
  <c r="G13" i="17"/>
  <c r="H13" i="19"/>
  <c r="I17" i="1" s="1"/>
  <c r="H10" i="19"/>
  <c r="G6" i="17"/>
  <c r="K5" i="19"/>
  <c r="O12" i="17"/>
  <c r="Q2" i="19" s="1"/>
  <c r="K7" i="19"/>
  <c r="I5" i="17"/>
  <c r="K13" i="17"/>
  <c r="M13" i="19"/>
  <c r="N17" i="1" s="1"/>
  <c r="M3" i="19"/>
  <c r="K7" i="17"/>
  <c r="M4" i="19"/>
  <c r="K10" i="17"/>
  <c r="N10" i="19"/>
  <c r="L6" i="17"/>
  <c r="L3" i="17"/>
  <c r="O8" i="19"/>
  <c r="O11" i="19"/>
  <c r="M2" i="17"/>
  <c r="P5" i="19"/>
  <c r="N9" i="17"/>
  <c r="P7" i="19"/>
  <c r="N5" i="17"/>
  <c r="L10" i="19"/>
  <c r="J10" i="17"/>
  <c r="E6" i="17"/>
  <c r="F10" i="19"/>
  <c r="F4" i="17"/>
  <c r="H7" i="19"/>
  <c r="K12" i="19"/>
  <c r="I11" i="17"/>
  <c r="M10" i="19"/>
  <c r="K6" i="17"/>
  <c r="N11" i="19"/>
  <c r="O12" i="19"/>
  <c r="M11" i="17"/>
  <c r="P11" i="19"/>
  <c r="N2" i="17"/>
  <c r="E5" i="17"/>
  <c r="F7" i="19"/>
  <c r="F13" i="17"/>
  <c r="G13" i="19"/>
  <c r="H17" i="1" s="1"/>
  <c r="H3" i="19"/>
  <c r="G7" i="17"/>
  <c r="K8" i="19"/>
  <c r="M7" i="19"/>
  <c r="K5" i="17"/>
  <c r="D9" i="17"/>
  <c r="E12" i="19"/>
  <c r="D11" i="17"/>
  <c r="E4" i="17"/>
  <c r="E3" i="17"/>
  <c r="F6" i="19"/>
  <c r="F11" i="19"/>
  <c r="E2" i="17"/>
  <c r="F6" i="17"/>
  <c r="G10" i="19"/>
  <c r="G5" i="19"/>
  <c r="H6" i="19"/>
  <c r="G3" i="17"/>
  <c r="K9" i="19"/>
  <c r="I8" i="17"/>
  <c r="K6" i="19"/>
  <c r="I3" i="17"/>
  <c r="K10" i="19"/>
  <c r="I6" i="17"/>
  <c r="L3" i="19"/>
  <c r="J7" i="17"/>
  <c r="L7" i="19"/>
  <c r="J5" i="17"/>
  <c r="L5" i="19"/>
  <c r="J9" i="17"/>
  <c r="M8" i="19"/>
  <c r="K4" i="17"/>
  <c r="M5" i="19"/>
  <c r="K9" i="17"/>
  <c r="N12" i="19"/>
  <c r="O16" i="1" s="1"/>
  <c r="L11" i="17"/>
  <c r="N7" i="19"/>
  <c r="O4" i="19"/>
  <c r="M10" i="17"/>
  <c r="P4" i="19"/>
  <c r="N10" i="17"/>
  <c r="M13" i="17"/>
  <c r="O13" i="19"/>
  <c r="P17" i="1" s="1"/>
  <c r="C13" i="19"/>
  <c r="D17" i="1" s="1"/>
  <c r="B13" i="17"/>
  <c r="B12" i="17"/>
  <c r="B10" i="17"/>
  <c r="C4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F8" i="19" l="1"/>
  <c r="D10" i="17"/>
  <c r="E6" i="19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6" i="19"/>
  <c r="K16" i="18"/>
  <c r="W16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7" i="18"/>
  <c r="W7" i="18"/>
  <c r="E62" i="1"/>
  <c r="K62" i="1" s="1"/>
  <c r="U62" i="1" s="1"/>
  <c r="K35" i="18"/>
  <c r="W35" i="18"/>
  <c r="K25" i="18"/>
  <c r="W25" i="18"/>
  <c r="K3" i="18"/>
  <c r="W3" i="18"/>
  <c r="E65" i="1"/>
  <c r="K65" i="1" s="1"/>
  <c r="U65" i="1" s="1"/>
  <c r="K8" i="18"/>
  <c r="W8" i="18"/>
  <c r="K32" i="18"/>
  <c r="W32" i="18"/>
  <c r="E72" i="1"/>
  <c r="K72" i="1" s="1"/>
  <c r="U72" i="1" s="1"/>
  <c r="W51" i="18"/>
  <c r="K51" i="18"/>
  <c r="W30" i="18"/>
  <c r="K30" i="18"/>
  <c r="W21" i="18"/>
  <c r="K21" i="18"/>
  <c r="K18" i="18"/>
  <c r="W18" i="18"/>
  <c r="E63" i="1"/>
  <c r="K63" i="1" s="1"/>
  <c r="U63" i="1" s="1"/>
  <c r="K19" i="18"/>
  <c r="W19" i="18"/>
  <c r="W38" i="18"/>
  <c r="K38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9" i="18"/>
  <c r="W9" i="18"/>
  <c r="W6" i="18"/>
  <c r="K6" i="18"/>
  <c r="K56" i="18"/>
  <c r="W56" i="18"/>
  <c r="E61" i="1"/>
  <c r="K61" i="1" s="1"/>
  <c r="U61" i="1" s="1"/>
  <c r="W20" i="18"/>
  <c r="U20" i="18" s="1"/>
  <c r="K20" i="18"/>
  <c r="I20" i="18" s="1"/>
  <c r="W12" i="18"/>
  <c r="K12" i="18"/>
  <c r="K47" i="18"/>
  <c r="W47" i="18"/>
  <c r="E68" i="1"/>
  <c r="K68" i="1" s="1"/>
  <c r="U68" i="1" s="1"/>
  <c r="K43" i="18"/>
  <c r="W43" i="18"/>
  <c r="W28" i="18"/>
  <c r="K28" i="18"/>
  <c r="K48" i="18"/>
  <c r="W48" i="18"/>
  <c r="E75" i="1"/>
  <c r="K75" i="1" s="1"/>
  <c r="U75" i="1" s="1"/>
  <c r="W54" i="18"/>
  <c r="K54" i="18"/>
  <c r="E59" i="1"/>
  <c r="K59" i="1" s="1"/>
  <c r="U59" i="1" s="1"/>
  <c r="K4" i="18"/>
  <c r="W4" i="18"/>
  <c r="K42" i="18"/>
  <c r="W42" i="18"/>
  <c r="K45" i="18"/>
  <c r="W45" i="18"/>
  <c r="E70" i="1"/>
  <c r="K70" i="1" s="1"/>
  <c r="U70" i="1" s="1"/>
  <c r="W49" i="18"/>
  <c r="K49" i="18"/>
  <c r="K22" i="18"/>
  <c r="W22" i="18"/>
  <c r="K14" i="18"/>
  <c r="W14" i="18"/>
  <c r="E73" i="1"/>
  <c r="K73" i="1" s="1"/>
  <c r="U73" i="1" s="1"/>
  <c r="W52" i="18"/>
  <c r="K52" i="18"/>
  <c r="W29" i="18"/>
  <c r="K29" i="18"/>
  <c r="K13" i="18"/>
  <c r="W13" i="18"/>
  <c r="W23" i="18"/>
  <c r="K23" i="18"/>
  <c r="E64" i="1"/>
  <c r="K64" i="1" s="1"/>
  <c r="U64" i="1" s="1"/>
  <c r="W10" i="18"/>
  <c r="K10" i="18"/>
  <c r="K46" i="18"/>
  <c r="W46" i="18"/>
  <c r="K44" i="18"/>
  <c r="W44" i="18"/>
  <c r="E71" i="1"/>
  <c r="K71" i="1" s="1"/>
  <c r="U71" i="1" s="1"/>
  <c r="W50" i="18"/>
  <c r="K50" i="18"/>
  <c r="W17" i="18"/>
  <c r="K17" i="18"/>
  <c r="K15" i="18"/>
  <c r="W15" i="18"/>
  <c r="E82" i="1"/>
  <c r="K82" i="1" s="1"/>
  <c r="U82" i="1" s="1"/>
  <c r="K61" i="18"/>
  <c r="W61" i="18"/>
  <c r="W31" i="18"/>
  <c r="K31" i="18"/>
  <c r="E66" i="1"/>
  <c r="K66" i="1" s="1"/>
  <c r="U66" i="1" s="1"/>
  <c r="K34" i="18"/>
  <c r="W34" i="18"/>
  <c r="K5" i="18"/>
  <c r="W5" i="18"/>
  <c r="K37" i="18"/>
  <c r="W37" i="18"/>
  <c r="E69" i="1"/>
  <c r="K69" i="1" s="1"/>
  <c r="U69" i="1" s="1"/>
  <c r="K36" i="18"/>
  <c r="W36" i="18"/>
  <c r="K27" i="18"/>
  <c r="W27" i="18"/>
  <c r="K24" i="18"/>
  <c r="W24" i="18"/>
  <c r="E76" i="1"/>
  <c r="K76" i="1" s="1"/>
  <c r="U76" i="1" s="1"/>
  <c r="K55" i="18"/>
  <c r="W55" i="18"/>
  <c r="E60" i="1"/>
  <c r="K60" i="1" s="1"/>
  <c r="U60" i="1" s="1"/>
  <c r="W11" i="18"/>
  <c r="K11" i="18"/>
  <c r="K41" i="18"/>
  <c r="W41" i="18"/>
  <c r="K40" i="18"/>
  <c r="W40" i="18"/>
  <c r="E67" i="1"/>
  <c r="K67" i="1" s="1"/>
  <c r="U67" i="1" s="1"/>
  <c r="K33" i="18"/>
  <c r="W33" i="18"/>
  <c r="W26" i="18"/>
  <c r="K26" i="18"/>
  <c r="W39" i="18"/>
  <c r="K39" i="18"/>
  <c r="L2" i="17"/>
  <c r="F4" i="19"/>
  <c r="G15" i="1" s="1"/>
  <c r="F5" i="17"/>
  <c r="F9" i="17"/>
  <c r="J11" i="17"/>
  <c r="F5" i="19"/>
  <c r="M4" i="17"/>
  <c r="O14" i="1"/>
  <c r="N13" i="1"/>
  <c r="O11" i="17"/>
  <c r="Q12" i="19" s="1"/>
  <c r="R16" i="1" s="1"/>
  <c r="R2" i="19"/>
  <c r="N6" i="19"/>
  <c r="P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5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5" i="19" s="1"/>
  <c r="R4" i="19"/>
  <c r="M14" i="1"/>
  <c r="L12" i="1"/>
  <c r="R9" i="19"/>
  <c r="R13" i="19"/>
  <c r="O17" i="1"/>
  <c r="S17" i="1" s="1"/>
  <c r="O10" i="17"/>
  <c r="Q4" i="19" s="1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G14" i="1" l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9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S29" i="18" s="1"/>
  <c r="O48" i="17"/>
  <c r="S30" i="18" s="1"/>
  <c r="O47" i="17"/>
  <c r="S17" i="18" s="1"/>
  <c r="O46" i="17"/>
  <c r="S22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22" i="18" l="1"/>
  <c r="S76" i="2"/>
  <c r="D8" i="2" s="1"/>
  <c r="B8" i="17" s="1"/>
  <c r="B9" i="17"/>
  <c r="C9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0" i="18" s="1"/>
  <c r="O26" i="17"/>
  <c r="O30" i="17"/>
  <c r="S14" i="18" s="1"/>
  <c r="O34" i="17"/>
  <c r="O38" i="17"/>
  <c r="O42" i="17"/>
  <c r="S5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25" i="18" l="1"/>
  <c r="S9" i="18"/>
  <c r="C75" i="17"/>
  <c r="V22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32" i="18" s="1"/>
  <c r="H37" i="17"/>
  <c r="J12" i="18" s="1"/>
  <c r="H33" i="17"/>
  <c r="J33" i="18" s="1"/>
  <c r="I33" i="18" s="1"/>
  <c r="H29" i="17"/>
  <c r="H25" i="17"/>
  <c r="J4" i="18" s="1"/>
  <c r="H21" i="17"/>
  <c r="H17" i="17"/>
  <c r="H44" i="17"/>
  <c r="J28" i="18" s="1"/>
  <c r="H40" i="17"/>
  <c r="J11" i="18" s="1"/>
  <c r="I11" i="18" s="1"/>
  <c r="H32" i="17"/>
  <c r="H24" i="17"/>
  <c r="H16" i="17"/>
  <c r="O37" i="17"/>
  <c r="S12" i="18" s="1"/>
  <c r="O33" i="17"/>
  <c r="S13" i="18" s="1"/>
  <c r="O25" i="17"/>
  <c r="S45" i="18" s="1"/>
  <c r="O17" i="17"/>
  <c r="H15" i="17"/>
  <c r="H43" i="17"/>
  <c r="J26" i="18" s="1"/>
  <c r="H39" i="17"/>
  <c r="H35" i="17"/>
  <c r="H31" i="17"/>
  <c r="H27" i="17"/>
  <c r="J30" i="18" s="1"/>
  <c r="H23" i="17"/>
  <c r="H19" i="17"/>
  <c r="J29" i="18" s="1"/>
  <c r="O44" i="17"/>
  <c r="S28" i="18" s="1"/>
  <c r="O40" i="17"/>
  <c r="S46" i="18" s="1"/>
  <c r="O36" i="17"/>
  <c r="O32" i="17"/>
  <c r="S21" i="18" s="1"/>
  <c r="O28" i="17"/>
  <c r="S48" i="18" s="1"/>
  <c r="O24" i="17"/>
  <c r="O20" i="17"/>
  <c r="S3" i="18" s="1"/>
  <c r="O16" i="17"/>
  <c r="S2" i="18" s="1"/>
  <c r="H36" i="17"/>
  <c r="H28" i="17"/>
  <c r="H20" i="17"/>
  <c r="J3" i="18" s="1"/>
  <c r="O41" i="17"/>
  <c r="O29" i="17"/>
  <c r="S24" i="18" s="1"/>
  <c r="O21" i="17"/>
  <c r="S31" i="18" s="1"/>
  <c r="O15" i="17"/>
  <c r="H42" i="17"/>
  <c r="H38" i="17"/>
  <c r="H34" i="17"/>
  <c r="J34" i="18" s="1"/>
  <c r="I34" i="18" s="1"/>
  <c r="H30" i="17"/>
  <c r="H26" i="17"/>
  <c r="J17" i="18" s="1"/>
  <c r="H22" i="17"/>
  <c r="H18" i="17"/>
  <c r="O43" i="17"/>
  <c r="S26" i="18" s="1"/>
  <c r="O39" i="17"/>
  <c r="O35" i="17"/>
  <c r="O31" i="17"/>
  <c r="S15" i="18" s="1"/>
  <c r="O27" i="17"/>
  <c r="O23" i="17"/>
  <c r="S47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36" i="18" l="1"/>
  <c r="I36" i="18" s="1"/>
  <c r="J41" i="18"/>
  <c r="J7" i="18"/>
  <c r="J18" i="18"/>
  <c r="J23" i="18"/>
  <c r="J5" i="18"/>
  <c r="J40" i="18"/>
  <c r="J15" i="18"/>
  <c r="J8" i="18"/>
  <c r="I8" i="18" s="1"/>
  <c r="J45" i="18"/>
  <c r="J14" i="18"/>
  <c r="J6" i="18"/>
  <c r="J43" i="18"/>
  <c r="I43" i="18" s="1"/>
  <c r="J48" i="18"/>
  <c r="J35" i="18"/>
  <c r="I35" i="18" s="1"/>
  <c r="J47" i="18"/>
  <c r="J31" i="18"/>
  <c r="J10" i="18"/>
  <c r="I10" i="18" s="1"/>
  <c r="S38" i="18"/>
  <c r="S7" i="18"/>
  <c r="S6" i="18"/>
  <c r="S37" i="18"/>
  <c r="S27" i="18"/>
  <c r="J39" i="18"/>
  <c r="J19" i="18"/>
  <c r="I19" i="18" s="1"/>
  <c r="S23" i="18"/>
  <c r="J44" i="18"/>
  <c r="J9" i="18"/>
  <c r="S32" i="18"/>
  <c r="J42" i="18"/>
  <c r="J2" i="18"/>
  <c r="J24" i="18"/>
  <c r="S39" i="18"/>
  <c r="S19" i="18"/>
  <c r="R19" i="18" s="1"/>
  <c r="S41" i="18"/>
  <c r="J38" i="18"/>
  <c r="J37" i="18"/>
  <c r="J27" i="18"/>
  <c r="J13" i="18"/>
  <c r="J21" i="18"/>
  <c r="S44" i="18"/>
  <c r="S42" i="18"/>
  <c r="J25" i="18"/>
  <c r="J46" i="18"/>
  <c r="S18" i="18"/>
  <c r="P10" i="17"/>
  <c r="P8" i="17"/>
  <c r="O75" i="17"/>
  <c r="S16" i="18"/>
  <c r="R16" i="18" s="1"/>
  <c r="J16" i="18"/>
  <c r="I16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42" i="18"/>
  <c r="R40" i="18"/>
  <c r="R39" i="18"/>
  <c r="R41" i="18"/>
  <c r="R45" i="18"/>
  <c r="R48" i="18"/>
  <c r="R26" i="18"/>
  <c r="R38" i="18"/>
  <c r="R18" i="18"/>
  <c r="R37" i="18"/>
  <c r="R15" i="18"/>
  <c r="R47" i="18"/>
  <c r="R22" i="18"/>
  <c r="R27" i="18"/>
  <c r="R29" i="18"/>
  <c r="R12" i="18"/>
  <c r="R24" i="18"/>
  <c r="R7" i="18"/>
  <c r="R23" i="18"/>
  <c r="R9" i="18"/>
  <c r="R6" i="18"/>
  <c r="R5" i="18"/>
  <c r="R32" i="18"/>
  <c r="L76" i="2"/>
  <c r="E4" i="2" s="1"/>
  <c r="N76" i="2"/>
  <c r="E5" i="2" s="1"/>
  <c r="P76" i="2"/>
  <c r="E6" i="2" s="1"/>
  <c r="J76" i="2"/>
  <c r="E3" i="2" s="1"/>
  <c r="R76" i="2"/>
  <c r="E7" i="2" s="1"/>
  <c r="D7" i="2"/>
  <c r="C3" i="19" s="1"/>
  <c r="D2" i="2"/>
  <c r="C2" i="19" s="1"/>
  <c r="D5" i="2"/>
  <c r="D4" i="2"/>
  <c r="C8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30" i="1"/>
  <c r="R43" i="1"/>
  <c r="R45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11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10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10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7" i="19"/>
  <c r="D13" i="1" s="1"/>
  <c r="Q76" i="6"/>
  <c r="D7" i="6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I9" i="19" s="1"/>
  <c r="T9" i="19"/>
  <c r="S9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3" i="19"/>
  <c r="AO31" i="2"/>
  <c r="AO23" i="2"/>
  <c r="D5" i="6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G84" i="1" l="1"/>
  <c r="D11" i="1"/>
  <c r="F84" i="1"/>
  <c r="E84" i="1"/>
  <c r="D7" i="19"/>
  <c r="E11" i="1" s="1"/>
  <c r="D5" i="19"/>
  <c r="D3" i="19"/>
  <c r="T3" i="19" s="1"/>
  <c r="D4" i="19"/>
  <c r="D12" i="1"/>
  <c r="D15" i="1"/>
  <c r="J2" i="19"/>
  <c r="I2" i="19" s="1"/>
  <c r="T16" i="1"/>
  <c r="J15" i="1"/>
  <c r="V17" i="1"/>
  <c r="R10" i="19"/>
  <c r="R8" i="19"/>
  <c r="R6" i="19"/>
  <c r="R7" i="19"/>
  <c r="T10" i="19"/>
  <c r="J10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11" i="19"/>
  <c r="D4" i="6"/>
  <c r="D8" i="19" s="1"/>
  <c r="E13" i="1" s="1"/>
  <c r="K13" i="1" s="1"/>
  <c r="U13" i="1" s="1"/>
  <c r="D3" i="6"/>
  <c r="E12" i="1" l="1"/>
  <c r="K12" i="1" s="1"/>
  <c r="U12" i="1" s="1"/>
  <c r="V13" i="1" s="1"/>
  <c r="E15" i="1"/>
  <c r="K15" i="1" s="1"/>
  <c r="U15" i="1" s="1"/>
  <c r="V16" i="1" s="1"/>
  <c r="J3" i="19"/>
  <c r="T7" i="19"/>
  <c r="T4" i="19"/>
  <c r="S4" i="19" s="1"/>
  <c r="J4" i="19"/>
  <c r="I4" i="19" s="1"/>
  <c r="E14" i="1"/>
  <c r="K14" i="1" s="1"/>
  <c r="U14" i="1" s="1"/>
  <c r="V14" i="1" s="1"/>
  <c r="J7" i="19"/>
  <c r="T5" i="19"/>
  <c r="S5" i="19" s="1"/>
  <c r="J5" i="19"/>
  <c r="I5" i="19" s="1"/>
  <c r="D6" i="19"/>
  <c r="T6" i="19" s="1"/>
  <c r="K84" i="1"/>
  <c r="S84" i="1"/>
  <c r="T8" i="19"/>
  <c r="J8" i="19"/>
  <c r="U47" i="1"/>
  <c r="H6" i="17"/>
  <c r="I10" i="19" s="1"/>
  <c r="H7" i="17"/>
  <c r="O7" i="17"/>
  <c r="O6" i="17"/>
  <c r="O2" i="17"/>
  <c r="O4" i="17"/>
  <c r="O3" i="17"/>
  <c r="H5" i="17"/>
  <c r="O5" i="17"/>
  <c r="F7" i="1"/>
  <c r="U57" i="1"/>
  <c r="J11" i="19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11" i="19"/>
  <c r="H9" i="1"/>
  <c r="H10" i="1"/>
  <c r="P44" i="17"/>
  <c r="V28" i="18" s="1"/>
  <c r="P43" i="17"/>
  <c r="V26" i="18" s="1"/>
  <c r="P41" i="17"/>
  <c r="V32" i="18" s="1"/>
  <c r="P42" i="17"/>
  <c r="P29" i="17"/>
  <c r="P34" i="17"/>
  <c r="V34" i="18" s="1"/>
  <c r="U34" i="18" s="1"/>
  <c r="P35" i="17"/>
  <c r="V36" i="18" s="1"/>
  <c r="U36" i="18" s="1"/>
  <c r="P38" i="17"/>
  <c r="V25" i="18" s="1"/>
  <c r="P33" i="17"/>
  <c r="P28" i="17"/>
  <c r="P32" i="17"/>
  <c r="P27" i="17"/>
  <c r="P30" i="17"/>
  <c r="P37" i="17"/>
  <c r="P36" i="17"/>
  <c r="P40" i="17"/>
  <c r="V11" i="18" s="1"/>
  <c r="U11" i="18" s="1"/>
  <c r="P31" i="17"/>
  <c r="P39" i="17"/>
  <c r="V38" i="18" s="1"/>
  <c r="P24" i="17"/>
  <c r="P22" i="17"/>
  <c r="P26" i="17"/>
  <c r="V17" i="18" s="1"/>
  <c r="P23" i="17"/>
  <c r="P16" i="17"/>
  <c r="P21" i="17"/>
  <c r="V10" i="18" s="1"/>
  <c r="U10" i="18" s="1"/>
  <c r="P17" i="17"/>
  <c r="P20" i="17"/>
  <c r="V3" i="18" s="1"/>
  <c r="P25" i="17"/>
  <c r="V4" i="18" s="1"/>
  <c r="P18" i="17"/>
  <c r="V18" i="18" s="1"/>
  <c r="P19" i="17"/>
  <c r="V8" i="18" l="1"/>
  <c r="U8" i="18" s="1"/>
  <c r="V13" i="18"/>
  <c r="V33" i="18"/>
  <c r="U33" i="18" s="1"/>
  <c r="V23" i="18"/>
  <c r="V29" i="18"/>
  <c r="V14" i="18"/>
  <c r="V30" i="18"/>
  <c r="I3" i="19"/>
  <c r="V47" i="18"/>
  <c r="V5" i="18"/>
  <c r="J13" i="1"/>
  <c r="V6" i="18"/>
  <c r="V43" i="18"/>
  <c r="U43" i="18" s="1"/>
  <c r="V40" i="18"/>
  <c r="I7" i="19"/>
  <c r="V15" i="1"/>
  <c r="V45" i="18"/>
  <c r="V21" i="18"/>
  <c r="V48" i="18"/>
  <c r="V35" i="18"/>
  <c r="U35" i="18" s="1"/>
  <c r="V41" i="18"/>
  <c r="V24" i="18"/>
  <c r="V12" i="18"/>
  <c r="V44" i="18"/>
  <c r="V9" i="18"/>
  <c r="V39" i="18"/>
  <c r="V19" i="18"/>
  <c r="U19" i="18" s="1"/>
  <c r="V15" i="18"/>
  <c r="V46" i="18"/>
  <c r="V37" i="18"/>
  <c r="V27" i="18"/>
  <c r="V31" i="18"/>
  <c r="V2" i="18"/>
  <c r="V42" i="18"/>
  <c r="I8" i="19"/>
  <c r="I11" i="19"/>
  <c r="J6" i="19"/>
  <c r="I6" i="19" s="1"/>
  <c r="Q11" i="19"/>
  <c r="R6" i="1" s="1"/>
  <c r="P2" i="17"/>
  <c r="I28" i="18"/>
  <c r="I45" i="18"/>
  <c r="I47" i="18"/>
  <c r="I25" i="18"/>
  <c r="I17" i="18"/>
  <c r="I27" i="18"/>
  <c r="I15" i="18"/>
  <c r="I7" i="18"/>
  <c r="I23" i="18"/>
  <c r="I39" i="18"/>
  <c r="I48" i="18"/>
  <c r="I3" i="18"/>
  <c r="I13" i="18"/>
  <c r="I14" i="18"/>
  <c r="I24" i="18"/>
  <c r="I31" i="18"/>
  <c r="J28" i="1" s="1"/>
  <c r="I4" i="18"/>
  <c r="I40" i="18"/>
  <c r="I42" i="18"/>
  <c r="I44" i="18"/>
  <c r="I9" i="18"/>
  <c r="I41" i="18"/>
  <c r="I21" i="18"/>
  <c r="I29" i="18"/>
  <c r="I37" i="18"/>
  <c r="I6" i="18"/>
  <c r="I30" i="18"/>
  <c r="I26" i="18"/>
  <c r="I12" i="18"/>
  <c r="I22" i="18"/>
  <c r="I5" i="18"/>
  <c r="I38" i="18"/>
  <c r="I32" i="18"/>
  <c r="I46" i="18"/>
  <c r="I18" i="18"/>
  <c r="Q7" i="19"/>
  <c r="Q10" i="19"/>
  <c r="R13" i="1" s="1"/>
  <c r="Q6" i="19"/>
  <c r="Q3" i="19"/>
  <c r="Q8" i="19"/>
  <c r="V48" i="1"/>
  <c r="R2" i="18"/>
  <c r="V58" i="1"/>
  <c r="V57" i="1"/>
  <c r="T11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7" i="19" s="1"/>
  <c r="P6" i="17"/>
  <c r="S10" i="19" s="1"/>
  <c r="P7" i="17"/>
  <c r="S3" i="19" s="1"/>
  <c r="T14" i="1" s="1"/>
  <c r="P3" i="17"/>
  <c r="S6" i="19" s="1"/>
  <c r="M19" i="1"/>
  <c r="H19" i="1"/>
  <c r="N19" i="1"/>
  <c r="E6" i="1"/>
  <c r="K6" i="1" s="1"/>
  <c r="E7" i="1"/>
  <c r="K7" i="1" s="1"/>
  <c r="E8" i="1"/>
  <c r="K8" i="1" s="1"/>
  <c r="P15" i="17"/>
  <c r="V7" i="18" s="1"/>
  <c r="P4" i="17"/>
  <c r="S8" i="19" s="1"/>
  <c r="J69" i="1" l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16" i="18"/>
  <c r="U16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4" i="18"/>
  <c r="U6" i="18"/>
  <c r="R4" i="18"/>
  <c r="U48" i="18"/>
  <c r="U40" i="18"/>
  <c r="U5" i="18"/>
  <c r="U9" i="18"/>
  <c r="U24" i="18"/>
  <c r="R13" i="18"/>
  <c r="R62" i="1" s="1"/>
  <c r="R3" i="18"/>
  <c r="R14" i="18"/>
  <c r="U12" i="18"/>
  <c r="U29" i="18"/>
  <c r="R21" i="18"/>
  <c r="R42" i="1" s="1"/>
  <c r="U7" i="18"/>
  <c r="U18" i="18"/>
  <c r="U39" i="18"/>
  <c r="U15" i="18"/>
  <c r="R46" i="18"/>
  <c r="R17" i="18"/>
  <c r="R30" i="18"/>
  <c r="U25" i="18"/>
  <c r="U42" i="18"/>
  <c r="U45" i="18"/>
  <c r="U37" i="18"/>
  <c r="U38" i="18"/>
  <c r="U26" i="18"/>
  <c r="U22" i="18"/>
  <c r="U23" i="18"/>
  <c r="U41" i="18"/>
  <c r="R44" i="18"/>
  <c r="U47" i="18"/>
  <c r="R31" i="18"/>
  <c r="R28" i="18"/>
  <c r="R49" i="1" s="1"/>
  <c r="S11" i="19"/>
  <c r="T7" i="1" s="1"/>
  <c r="U2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T68" i="1" l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45" i="1"/>
  <c r="J84" i="1"/>
  <c r="R28" i="1"/>
  <c r="R29" i="1"/>
  <c r="R55" i="1"/>
  <c r="R56" i="1"/>
  <c r="R40" i="1"/>
  <c r="R41" i="1"/>
  <c r="T30" i="1"/>
  <c r="T44" i="1"/>
  <c r="R33" i="1"/>
  <c r="R34" i="1"/>
  <c r="R47" i="1"/>
  <c r="R48" i="1"/>
  <c r="R37" i="1"/>
  <c r="R38" i="1"/>
  <c r="R58" i="1"/>
  <c r="R59" i="1"/>
  <c r="R51" i="1"/>
  <c r="R52" i="1"/>
  <c r="T43" i="1"/>
  <c r="U21" i="18"/>
  <c r="T42" i="1" s="1"/>
  <c r="U46" i="18"/>
  <c r="U32" i="18"/>
  <c r="U28" i="18"/>
  <c r="U27" i="18"/>
  <c r="U13" i="18"/>
  <c r="T62" i="1" s="1"/>
  <c r="U31" i="18"/>
  <c r="U30" i="18"/>
  <c r="T50" i="1" s="1"/>
  <c r="U4" i="18"/>
  <c r="U3" i="18"/>
  <c r="U17" i="18"/>
  <c r="T33" i="1" s="1"/>
  <c r="U14" i="18"/>
  <c r="T37" i="1" s="1"/>
  <c r="J6" i="1"/>
  <c r="T6" i="1"/>
  <c r="V11" i="1"/>
  <c r="V10" i="1"/>
  <c r="R19" i="1"/>
  <c r="V8" i="1"/>
  <c r="V9" i="1"/>
  <c r="V7" i="1"/>
  <c r="U19" i="1"/>
  <c r="T49" i="1" l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<sst xmlns="http://schemas.openxmlformats.org/spreadsheetml/2006/main" count="662" uniqueCount="172">
  <si>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</si>
  <si>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</si>
  <si>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</si>
  <si>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</si>
  <si>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</si>
  <si>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</si>
  <si>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</si>
  <si>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</si>
  <si>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</si>
  <si>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</si>
  <si>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</si>
  <si>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</si>
  <si>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</si>
  <si>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</si>
  <si>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</si>
  <si>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</si>
  <si>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</si>
  <si>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</si>
  <si>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</si>
  <si>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</si>
  <si>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</si>
  <si>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</si>
  <si>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</si>
  <si>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</si>
  <si>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</si>
  <si>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</si>
  <si>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</si>
  <si>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</si>
  <si>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</si>
  <si>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</si>
  <si>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</si>
  <si>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</si>
  <si>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</si>
  <si>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</si>
  <si>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</si>
  <si>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</si>
  <si>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</si>
  <si>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</si>
  <si>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</si>
  <si>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</si>
  <si>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</si>
  <si>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</si>
  <si>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</si>
  <si>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</si>
  <si>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</si>
  <si>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</si>
  <si>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</si>
  <si>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</si>
  <si>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</si>
  <si>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</si>
  <si>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</si>
  <si>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</si>
  <si>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</si>
  <si>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</si>
  <si>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</si>
  <si>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</si>
  <si>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</si>
  <si>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</si>
  <si>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</si>
  <si>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</si>
  <si>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</si>
  <si>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</si>
  <si>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</si>
  <si>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</si>
  <si>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</si>
  <si>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</si>
  <si>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</si>
  <si>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</si>
  <si>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</si>
  <si>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</si>
  <si>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</si>
  <si>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</si>
  <si>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</si>
  <si>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</si>
  <si>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</si>
  <si>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</si>
  <si>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</si>
  <si>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</si>
  <si>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</si>
  <si>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27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</si>
  <si>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</si>
  <si>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</si>
  <si>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</si>
  <si>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</si>
  <si>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</si>
  <si>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</si>
  <si>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</si>
  <si>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</si>
  <si>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</si>
  <si>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</si>
  <si>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</si>
  <si>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</si>
  <si>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</si>
  <si>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</si>
  <si>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</si>
  <si>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</si>
  <si>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</si>
  <si>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</si>
  <si>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44</t>
  </si>
  <si>
    <t>Schütze 45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</si>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</sst>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M17" sqref="M17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62</v>
      </c>
      <c r="L1" s="151"/>
      <c r="M1" s="150"/>
      <c r="N1" s="150"/>
      <c r="O1" s="150"/>
      <c r="P1" s="149" t="s">
        <v>69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124</v>
      </c>
      <c r="E3" s="111" t="s">
        <v>125</v>
      </c>
      <c r="F3" s="111" t="s">
        <v>126</v>
      </c>
      <c r="G3" s="111" t="s">
        <v>127</v>
      </c>
      <c r="H3" s="111" t="s">
        <v>128</v>
      </c>
      <c r="I3" s="111"/>
      <c r="J3" s="152" t="s">
        <v>1</v>
      </c>
      <c r="K3" s="152"/>
      <c r="L3" s="111" t="s">
        <v>129</v>
      </c>
      <c r="M3" s="111" t="s">
        <v>130</v>
      </c>
      <c r="N3" s="111" t="s">
        <v>131</v>
      </c>
      <c r="O3" s="111" t="s">
        <v>132</v>
      </c>
      <c r="P3" s="111" t="s">
        <v>133</v>
      </c>
      <c r="Q3" s="111" t="s">
        <v>134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113</v>
      </c>
      <c r="E4" s="30" t="s">
        <v>114</v>
      </c>
      <c r="F4" s="30" t="s">
        <v>115</v>
      </c>
      <c r="G4" s="30" t="s">
        <v>116</v>
      </c>
      <c r="H4" s="30" t="s">
        <v>117</v>
      </c>
      <c r="I4" s="30"/>
      <c r="J4" s="29" t="s">
        <v>0</v>
      </c>
      <c r="K4" s="31" t="s">
        <v>4</v>
      </c>
      <c r="L4" s="30" t="s">
        <v>118</v>
      </c>
      <c r="M4" s="30" t="s">
        <v>119</v>
      </c>
      <c r="N4" s="30" t="s">
        <v>120</v>
      </c>
      <c r="O4" s="30" t="s">
        <v>121</v>
      </c>
      <c r="P4" s="30" t="s">
        <v>122</v>
      </c>
      <c r="Q4" s="30" t="s">
        <v>123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Rastdorf</v>
      </c>
      <c r="C6" s="157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4647.5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4647.5</v>
      </c>
      <c r="V6" s="148"/>
    </row>
    <row r="7" spans="1:22" ht="20.25" customHeight="1" x14ac:dyDescent="0.25">
      <c r="A7" s="39">
        <v>2</v>
      </c>
      <c r="B7" s="158" t="str">
        <f>'Übersicht Gruppen'!B3</f>
        <v>SV Lähden</v>
      </c>
      <c r="C7" s="159"/>
      <c r="D7" s="40">
        <f>'Übersicht Gruppen'!C3</f>
        <v>1064</v>
      </c>
      <c r="E7" s="40">
        <f>'Übersicht Gruppen'!D3</f>
        <v>1167.3</v>
      </c>
      <c r="F7" s="40">
        <f>'Übersicht Gruppen'!E3</f>
        <v>1134.9000000000001</v>
      </c>
      <c r="G7" s="40">
        <f>'Übersicht Gruppen'!F3</f>
        <v>1124.5</v>
      </c>
      <c r="H7" s="40">
        <f>'Übersicht Gruppen'!G3</f>
        <v>0</v>
      </c>
      <c r="I7" s="40">
        <f>'Übersicht Gruppen'!H3</f>
        <v>0</v>
      </c>
      <c r="J7" s="41">
        <f>'Übersicht Gruppen'!I3</f>
        <v>1122.6750000000002</v>
      </c>
      <c r="K7" s="42">
        <f t="shared" si="0"/>
        <v>4490.7000000000007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1122.6750000000002</v>
      </c>
      <c r="U7" s="42">
        <f t="shared" ref="U7:U17" si="2">SUM(S7+K7)</f>
        <v>4490.7000000000007</v>
      </c>
      <c r="V7" s="42">
        <f>(U6-U7)*-1</f>
        <v>-156.79999999999927</v>
      </c>
    </row>
    <row r="8" spans="1:22" ht="20.25" customHeight="1" x14ac:dyDescent="0.25">
      <c r="A8" s="43">
        <v>3</v>
      </c>
      <c r="B8" s="156" t="str">
        <f>'Übersicht Gruppen'!B4</f>
        <v>SV Esterwegen</v>
      </c>
      <c r="C8" s="157"/>
      <c r="D8" s="36">
        <f>'Übersicht Gruppen'!C4</f>
        <v>1062.8000000000002</v>
      </c>
      <c r="E8" s="36">
        <f>'Übersicht Gruppen'!D4</f>
        <v>1081.9000000000001</v>
      </c>
      <c r="F8" s="36">
        <f>'Übersicht Gruppen'!E4</f>
        <v>1113.7</v>
      </c>
      <c r="G8" s="36">
        <f>'Übersicht Gruppen'!F4</f>
        <v>1079.4000000000001</v>
      </c>
      <c r="H8" s="36">
        <f>'Übersicht Gruppen'!G4</f>
        <v>0</v>
      </c>
      <c r="I8" s="36">
        <f>'Übersicht Gruppen'!H4</f>
        <v>0</v>
      </c>
      <c r="J8" s="37">
        <f>'Übersicht Gruppen'!I4</f>
        <v>1084.4500000000003</v>
      </c>
      <c r="K8" s="38">
        <f t="shared" si="0"/>
        <v>4337.8000000000011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1084.4500000000003</v>
      </c>
      <c r="U8" s="38">
        <f t="shared" si="2"/>
        <v>4337.8000000000011</v>
      </c>
      <c r="V8" s="38">
        <f t="shared" ref="V8:V17" si="3">(U7-U8)*-1</f>
        <v>-152.89999999999964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1061.2</v>
      </c>
      <c r="H9" s="40">
        <f>'Übersicht Gruppen'!G5</f>
        <v>0</v>
      </c>
      <c r="I9" s="40">
        <f>'Übersicht Gruppen'!H5</f>
        <v>0</v>
      </c>
      <c r="J9" s="41">
        <f>'Übersicht Gruppen'!I5</f>
        <v>1044.0999999999999</v>
      </c>
      <c r="K9" s="42">
        <f t="shared" si="0"/>
        <v>4176.3999999999996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1044.0999999999999</v>
      </c>
      <c r="U9" s="42">
        <f t="shared" si="2"/>
        <v>4176.3999999999996</v>
      </c>
      <c r="V9" s="42">
        <f t="shared" si="3"/>
        <v>-161.40000000000146</v>
      </c>
    </row>
    <row r="10" spans="1:22" ht="20.25" customHeight="1" x14ac:dyDescent="0.25">
      <c r="A10" s="44">
        <v>5</v>
      </c>
      <c r="B10" s="156" t="str">
        <f>'Übersicht Gruppen'!B6</f>
        <v>SV Börgerwald</v>
      </c>
      <c r="C10" s="157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0</v>
      </c>
      <c r="I10" s="36">
        <f>'Übersicht Gruppen'!H6</f>
        <v>0</v>
      </c>
      <c r="J10" s="37">
        <f>'Übersicht Gruppen'!I6</f>
        <v>921.34999999999991</v>
      </c>
      <c r="K10" s="38">
        <f t="shared" si="0"/>
        <v>3685.3999999999996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921.34999999999991</v>
      </c>
      <c r="U10" s="38">
        <f t="shared" si="2"/>
        <v>3685.3999999999996</v>
      </c>
      <c r="V10" s="38">
        <f t="shared" si="3"/>
        <v>-491</v>
      </c>
    </row>
    <row r="11" spans="1:22" ht="20.25" customHeight="1" x14ac:dyDescent="0.25">
      <c r="A11" s="45">
        <v>6</v>
      </c>
      <c r="B11" s="158" t="str">
        <f>'Übersicht Gruppen'!B7</f>
        <v>SV Lahn</v>
      </c>
      <c r="C11" s="159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0</v>
      </c>
      <c r="I11" s="40">
        <f>'Übersicht Gruppen'!H7</f>
        <v>0</v>
      </c>
      <c r="J11" s="41">
        <f>'Übersicht Gruppen'!I8</f>
        <v>550.52499999999998</v>
      </c>
      <c r="K11" s="42">
        <f t="shared" si="0"/>
        <v>2591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647.75</v>
      </c>
      <c r="U11" s="42">
        <f t="shared" si="2"/>
        <v>2591</v>
      </c>
      <c r="V11" s="42">
        <f t="shared" si="3"/>
        <v>-1094.3999999999996</v>
      </c>
    </row>
    <row r="12" spans="1:22" ht="20.25" customHeight="1" x14ac:dyDescent="0.25">
      <c r="A12" s="44">
        <v>7</v>
      </c>
      <c r="B12" s="156" t="str">
        <f>'Übersicht Gruppen'!B8</f>
        <v>SV Breddenberg</v>
      </c>
      <c r="C12" s="157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304.7</v>
      </c>
      <c r="H12" s="36">
        <f>'Übersicht Gruppen'!G8</f>
        <v>0</v>
      </c>
      <c r="I12" s="36">
        <f>'Übersicht Gruppen'!H8</f>
        <v>0</v>
      </c>
      <c r="J12" s="37">
        <f>'Übersicht Gruppen'!I9</f>
        <v>367.42500000000001</v>
      </c>
      <c r="K12" s="38">
        <f t="shared" si="0"/>
        <v>2202.1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550.52499999999998</v>
      </c>
      <c r="U12" s="38">
        <f t="shared" si="2"/>
        <v>2202.1</v>
      </c>
      <c r="V12" s="38">
        <f t="shared" si="3"/>
        <v>-388.90000000000009</v>
      </c>
    </row>
    <row r="13" spans="1:22" ht="20.25" customHeight="1" x14ac:dyDescent="0.25">
      <c r="A13" s="45">
        <v>8</v>
      </c>
      <c r="B13" s="158" t="str">
        <f>'Übersicht Gruppen'!B9</f>
        <v>SV Neubörger</v>
      </c>
      <c r="C13" s="159"/>
      <c r="D13" s="40">
        <f>'Übersicht Gruppen'!C9</f>
        <v>361.3</v>
      </c>
      <c r="E13" s="40">
        <f>'Übersicht Gruppen'!D9</f>
        <v>380.5</v>
      </c>
      <c r="F13" s="40">
        <f>'Übersicht Gruppen'!E9</f>
        <v>365.2</v>
      </c>
      <c r="G13" s="40">
        <f>'Übersicht Gruppen'!F9</f>
        <v>362.7</v>
      </c>
      <c r="H13" s="40">
        <f>'Übersicht Gruppen'!G9</f>
        <v>0</v>
      </c>
      <c r="I13" s="40">
        <f>'Übersicht Gruppen'!H9</f>
        <v>0</v>
      </c>
      <c r="J13" s="41">
        <f>'Übersicht Gruppen'!I10</f>
        <v>1439.5</v>
      </c>
      <c r="K13" s="42">
        <f t="shared" si="0"/>
        <v>1469.7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367.42500000000001</v>
      </c>
      <c r="U13" s="42">
        <f t="shared" si="2"/>
        <v>1469.7</v>
      </c>
      <c r="V13" s="42">
        <f t="shared" si="3"/>
        <v>-732.39999999999986</v>
      </c>
    </row>
    <row r="14" spans="1:22" ht="20.25" customHeight="1" x14ac:dyDescent="0.25">
      <c r="A14" s="44">
        <v>9</v>
      </c>
      <c r="B14" s="156" t="str">
        <f>'Übersicht Gruppen'!B10</f>
        <v>SV Börgermoor</v>
      </c>
      <c r="C14" s="157"/>
      <c r="D14" s="36">
        <f>'Übersicht Gruppen'!C10</f>
        <v>367.5</v>
      </c>
      <c r="E14" s="36">
        <f>'Übersicht Gruppen'!D10</f>
        <v>363.9</v>
      </c>
      <c r="F14" s="36">
        <f>'Übersicht Gruppen'!E10</f>
        <v>347.7</v>
      </c>
      <c r="G14" s="36">
        <f>'Übersicht Gruppen'!F10</f>
        <v>360.4</v>
      </c>
      <c r="H14" s="36">
        <f>'Übersicht Gruppen'!G10</f>
        <v>0</v>
      </c>
      <c r="I14" s="36">
        <f>'Übersicht Gruppen'!H10</f>
        <v>0</v>
      </c>
      <c r="J14" s="37">
        <f>'Übersicht Gruppen'!I11</f>
        <v>92.9</v>
      </c>
      <c r="K14" s="38">
        <f t="shared" si="0"/>
        <v>1439.5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1439.5</v>
      </c>
      <c r="U14" s="38">
        <f t="shared" si="2"/>
        <v>1439.5</v>
      </c>
      <c r="V14" s="38">
        <f t="shared" si="3"/>
        <v>-30.200000000000045</v>
      </c>
    </row>
    <row r="15" spans="1:22" ht="20.25" customHeight="1" x14ac:dyDescent="0.25">
      <c r="A15" s="45">
        <v>10</v>
      </c>
      <c r="B15" s="158" t="str">
        <f>'Übersicht Gruppen'!B11</f>
        <v>SV Sögel</v>
      </c>
      <c r="C15" s="159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371.6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92.9</v>
      </c>
      <c r="U15" s="42">
        <f t="shared" si="2"/>
        <v>371.6</v>
      </c>
      <c r="V15" s="42">
        <f t="shared" si="3"/>
        <v>-1067.9000000000001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-371.6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984.49999999999989</v>
      </c>
      <c r="F19" s="36">
        <f t="shared" si="4"/>
        <v>969.9000000000002</v>
      </c>
      <c r="G19" s="36">
        <f t="shared" si="4"/>
        <v>974.1</v>
      </c>
      <c r="H19" s="36">
        <f t="shared" si="4"/>
        <v>0</v>
      </c>
      <c r="I19" s="36">
        <f t="shared" si="4"/>
        <v>0</v>
      </c>
      <c r="J19" s="37">
        <f t="shared" si="4"/>
        <v>787.18333333333339</v>
      </c>
      <c r="K19" s="38">
        <f>SUM(K6:K11)/6</f>
        <v>3988.1333333333337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803.38750000000016</v>
      </c>
      <c r="U19" s="38">
        <f t="shared" si="4"/>
        <v>3988.1333333333337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395.22500000000002</v>
      </c>
      <c r="K23" s="38">
        <f>SUM(D23:I23)</f>
        <v>1580.9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395.22500000000002</v>
      </c>
      <c r="U23" s="38">
        <f>SUM(K23+S23)</f>
        <v>1580.9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384.7</v>
      </c>
      <c r="G24" s="42">
        <f>'Übersicht Schützen'!F3</f>
        <v>392.6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391.6</v>
      </c>
      <c r="K24" s="42">
        <f>SUM(D24:I24)</f>
        <v>1566.4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391.6</v>
      </c>
      <c r="U24" s="42">
        <f t="shared" ref="U24:U58" si="6">SUM(K24+S24)</f>
        <v>1566.4</v>
      </c>
      <c r="V24" s="42">
        <f>(U23-U24)*-1</f>
        <v>-14.5</v>
      </c>
    </row>
    <row r="25" spans="1:22" s="51" customFormat="1" ht="18" customHeight="1" x14ac:dyDescent="0.25">
      <c r="A25" s="50">
        <v>3</v>
      </c>
      <c r="B25" s="54" t="str">
        <f>'Übersicht Schützen'!A4</f>
        <v>Strüwing Inja</v>
      </c>
      <c r="C25" s="88" t="str">
        <f>'Übersicht Schützen'!B4</f>
        <v>SV Lähden</v>
      </c>
      <c r="D25" s="55">
        <f>'Übersicht Schützen'!C4</f>
        <v>387.5</v>
      </c>
      <c r="E25" s="38">
        <f>'Übersicht Schützen'!D4</f>
        <v>401</v>
      </c>
      <c r="F25" s="38">
        <f>'Übersicht Schützen'!E4</f>
        <v>390.6</v>
      </c>
      <c r="G25" s="38">
        <f>'Übersicht Schützen'!F4</f>
        <v>386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391.27499999999998</v>
      </c>
      <c r="K25" s="38">
        <f t="shared" ref="K25:K58" si="7">SUM(D25:I25)</f>
        <v>1565.1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391.27499999999998</v>
      </c>
      <c r="U25" s="38">
        <f t="shared" si="6"/>
        <v>1565.1</v>
      </c>
      <c r="V25" s="38">
        <f t="shared" ref="V25:V52" si="8">(U24-U25)*-1</f>
        <v>-1.3000000000001819</v>
      </c>
    </row>
    <row r="26" spans="1:22" s="51" customFormat="1" ht="18" customHeight="1" x14ac:dyDescent="0.25">
      <c r="A26" s="52">
        <v>4</v>
      </c>
      <c r="B26" s="57" t="str">
        <f>'Übersicht Schützen'!A5</f>
        <v>Lindemann Rita</v>
      </c>
      <c r="C26" s="89" t="str">
        <f>'Übersicht Schützen'!B5</f>
        <v>SV Rastdorf</v>
      </c>
      <c r="D26" s="58">
        <f>'Übersicht Schützen'!C5</f>
        <v>388.8</v>
      </c>
      <c r="E26" s="42">
        <f>'Übersicht Schützen'!D5</f>
        <v>390.3</v>
      </c>
      <c r="F26" s="42">
        <f>'Übersicht Schützen'!E5</f>
        <v>384.9</v>
      </c>
      <c r="G26" s="42">
        <f>'Übersicht Schützen'!F5</f>
        <v>385.6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387.4</v>
      </c>
      <c r="K26" s="42">
        <f t="shared" si="7"/>
        <v>1549.6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387.4</v>
      </c>
      <c r="U26" s="42">
        <f t="shared" si="6"/>
        <v>1549.6</v>
      </c>
      <c r="V26" s="42">
        <f t="shared" si="8"/>
        <v>-15.5</v>
      </c>
    </row>
    <row r="27" spans="1:22" s="51" customFormat="1" ht="18" customHeight="1" x14ac:dyDescent="0.25">
      <c r="A27" s="43">
        <v>5</v>
      </c>
      <c r="B27" s="54" t="str">
        <f>'Übersicht Schützen'!A6</f>
        <v>Kassens Marie</v>
      </c>
      <c r="C27" s="88" t="str">
        <f>'Übersicht Schützen'!B6</f>
        <v>SV Esterwegen</v>
      </c>
      <c r="D27" s="55">
        <f>'Übersicht Schützen'!C6</f>
        <v>382.6</v>
      </c>
      <c r="E27" s="38">
        <f>'Übersicht Schützen'!D6</f>
        <v>385.2</v>
      </c>
      <c r="F27" s="38">
        <f>'Übersicht Schützen'!E6</f>
        <v>391</v>
      </c>
      <c r="G27" s="38">
        <f>'Übersicht Schützen'!F6</f>
        <v>377.5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384.07499999999999</v>
      </c>
      <c r="K27" s="38">
        <f t="shared" si="7"/>
        <v>1536.3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384.07499999999999</v>
      </c>
      <c r="U27" s="38">
        <f t="shared" si="6"/>
        <v>1536.3</v>
      </c>
      <c r="V27" s="38">
        <f t="shared" si="8"/>
        <v>-13.299999999999955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386.3</v>
      </c>
      <c r="F28" s="42">
        <f>'Übersicht Schützen'!E7</f>
        <v>381.4</v>
      </c>
      <c r="G28" s="42">
        <f>'Übersicht Schützen'!F7</f>
        <v>380.2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382.87500000000006</v>
      </c>
      <c r="K28" s="42">
        <f t="shared" si="7"/>
        <v>1531.5000000000002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382.87500000000006</v>
      </c>
      <c r="U28" s="42">
        <f t="shared" si="6"/>
        <v>1531.5000000000002</v>
      </c>
      <c r="V28" s="42">
        <f t="shared" si="8"/>
        <v>-4.7999999999997272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Temmen Anna </v>
      </c>
      <c r="C29" s="88" t="str">
        <f>'Übersicht Schützen'!B8</f>
        <v>SV Spahnharrenstätte</v>
      </c>
      <c r="D29" s="55">
        <f>'Übersicht Schützen'!C8</f>
        <v>387.7</v>
      </c>
      <c r="E29" s="38">
        <f>'Übersicht Schützen'!D8</f>
        <v>384</v>
      </c>
      <c r="F29" s="38">
        <f>'Übersicht Schützen'!E8</f>
        <v>375.1</v>
      </c>
      <c r="G29" s="38">
        <f>'Übersicht Schützen'!F8</f>
        <v>383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382.45000000000005</v>
      </c>
      <c r="K29" s="38">
        <f t="shared" si="7"/>
        <v>1529.8000000000002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382.45000000000005</v>
      </c>
      <c r="U29" s="38">
        <f t="shared" si="6"/>
        <v>1529.8000000000002</v>
      </c>
      <c r="V29" s="38">
        <f t="shared" si="8"/>
        <v>-1.7000000000000455</v>
      </c>
    </row>
    <row r="30" spans="1:22" s="51" customFormat="1" ht="18" customHeight="1" x14ac:dyDescent="0.25">
      <c r="A30" s="29">
        <v>8</v>
      </c>
      <c r="B30" s="57" t="str">
        <f>'Übersicht Schützen'!A9</f>
        <v>Hermes Dana</v>
      </c>
      <c r="C30" s="89" t="str">
        <f>'Übersicht Schützen'!B9</f>
        <v>SV Neubörger</v>
      </c>
      <c r="D30" s="58">
        <f>'Übersicht Schützen'!C9</f>
        <v>361.3</v>
      </c>
      <c r="E30" s="42">
        <f>'Übersicht Schützen'!D9</f>
        <v>380.5</v>
      </c>
      <c r="F30" s="42">
        <f>'Übersicht Schützen'!E9</f>
        <v>365.2</v>
      </c>
      <c r="G30" s="42">
        <f>'Übersicht Schützen'!F9</f>
        <v>362.7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367.42500000000001</v>
      </c>
      <c r="K30" s="42">
        <f t="shared" si="7"/>
        <v>1469.7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367.42500000000001</v>
      </c>
      <c r="U30" s="42">
        <f t="shared" si="6"/>
        <v>1469.7</v>
      </c>
      <c r="V30" s="42">
        <f t="shared" si="8"/>
        <v>-60.100000000000136</v>
      </c>
    </row>
    <row r="31" spans="1:22" s="51" customFormat="1" ht="18" customHeight="1" x14ac:dyDescent="0.25">
      <c r="A31" s="43">
        <v>9</v>
      </c>
      <c r="B31" s="54" t="str">
        <f>'Übersicht Schützen'!A10</f>
        <v>Feldhaus Celien</v>
      </c>
      <c r="C31" s="88" t="str">
        <f>'Übersicht Schützen'!B10</f>
        <v>SV Lähden</v>
      </c>
      <c r="D31" s="55">
        <f>'Übersicht Schützen'!C10</f>
        <v>350.2</v>
      </c>
      <c r="E31" s="38">
        <f>'Übersicht Schützen'!D10</f>
        <v>381.8</v>
      </c>
      <c r="F31" s="38">
        <f>'Übersicht Schützen'!E10</f>
        <v>354.8</v>
      </c>
      <c r="G31" s="38">
        <f>'Übersicht Schützen'!F10</f>
        <v>358.1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361.22500000000002</v>
      </c>
      <c r="K31" s="38">
        <f t="shared" si="7"/>
        <v>1444.9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361.22500000000002</v>
      </c>
      <c r="U31" s="38">
        <f t="shared" si="6"/>
        <v>1444.9</v>
      </c>
      <c r="V31" s="38">
        <f t="shared" si="8"/>
        <v>-24.799999999999955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363.9</v>
      </c>
      <c r="F32" s="42">
        <f>'Übersicht Schützen'!E11</f>
        <v>347.7</v>
      </c>
      <c r="G32" s="42">
        <f>'Übersicht Schützen'!F11</f>
        <v>360.4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359.875</v>
      </c>
      <c r="K32" s="42">
        <f t="shared" si="7"/>
        <v>1439.5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359.875</v>
      </c>
      <c r="U32" s="42">
        <f t="shared" si="6"/>
        <v>1439.5</v>
      </c>
      <c r="V32" s="42">
        <f t="shared" si="8"/>
        <v>-5.4000000000000909</v>
      </c>
    </row>
    <row r="33" spans="1:44" s="51" customFormat="1" ht="18" customHeight="1" x14ac:dyDescent="0.25">
      <c r="A33" s="50">
        <v>11</v>
      </c>
      <c r="B33" s="54" t="str">
        <f>'Übersicht Schützen'!A12</f>
        <v>Korte Niklas</v>
      </c>
      <c r="C33" s="88" t="str">
        <f>'Übersicht Schützen'!B12</f>
        <v>SV Esterwegen</v>
      </c>
      <c r="D33" s="55">
        <f>'Übersicht Schützen'!C12</f>
        <v>335.9</v>
      </c>
      <c r="E33" s="38">
        <f>'Übersicht Schützen'!D12</f>
        <v>348.5</v>
      </c>
      <c r="F33" s="38">
        <f>'Übersicht Schützen'!E12</f>
        <v>377</v>
      </c>
      <c r="G33" s="38">
        <f>'Übersicht Schützen'!F12</f>
        <v>355.5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354.22500000000002</v>
      </c>
      <c r="K33" s="38">
        <f t="shared" si="7"/>
        <v>1416.9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354.22500000000002</v>
      </c>
      <c r="U33" s="38">
        <f t="shared" si="6"/>
        <v>1416.9</v>
      </c>
      <c r="V33" s="38">
        <f t="shared" si="8"/>
        <v>-22.599999999999909</v>
      </c>
    </row>
    <row r="34" spans="1:44" s="51" customFormat="1" ht="18" customHeight="1" x14ac:dyDescent="0.25">
      <c r="A34" s="29">
        <v>12</v>
      </c>
      <c r="B34" s="57" t="str">
        <f>'Übersicht Schützen'!A13</f>
        <v>Suhle Marie-Louise</v>
      </c>
      <c r="C34" s="89" t="str">
        <f>'Übersicht Schützen'!B13</f>
        <v>SV Esterwegen</v>
      </c>
      <c r="D34" s="58">
        <f>'Übersicht Schützen'!C13</f>
        <v>344.3</v>
      </c>
      <c r="E34" s="42">
        <f>'Übersicht Schützen'!D13</f>
        <v>348.2</v>
      </c>
      <c r="F34" s="42">
        <f>'Übersicht Schützen'!E13</f>
        <v>345.7</v>
      </c>
      <c r="G34" s="42">
        <f>'Übersicht Schützen'!F13</f>
        <v>346.4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346.15</v>
      </c>
      <c r="K34" s="42">
        <f t="shared" si="7"/>
        <v>1384.6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346.15</v>
      </c>
      <c r="U34" s="42">
        <f t="shared" si="6"/>
        <v>1384.6</v>
      </c>
      <c r="V34" s="42">
        <f t="shared" si="8"/>
        <v>-32.300000000000182</v>
      </c>
    </row>
    <row r="35" spans="1:44" s="51" customFormat="1" ht="18" customHeight="1" x14ac:dyDescent="0.25">
      <c r="A35" s="50">
        <v>13</v>
      </c>
      <c r="B35" s="54" t="str">
        <f>'Übersicht Schützen'!A14</f>
        <v>Sievers Christoph</v>
      </c>
      <c r="C35" s="88" t="str">
        <f>'Übersicht Schützen'!B14</f>
        <v>SV Börgerwald</v>
      </c>
      <c r="D35" s="55">
        <f>'Übersicht Schützen'!C14</f>
        <v>342.3</v>
      </c>
      <c r="E35" s="38">
        <f>'Übersicht Schützen'!D14</f>
        <v>342</v>
      </c>
      <c r="F35" s="38">
        <f>'Übersicht Schützen'!E14</f>
        <v>349.1</v>
      </c>
      <c r="G35" s="38">
        <f>'Übersicht Schützen'!F14</f>
        <v>341.5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343.72500000000002</v>
      </c>
      <c r="K35" s="38">
        <f t="shared" si="7"/>
        <v>1374.9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343.72500000000002</v>
      </c>
      <c r="U35" s="38">
        <f t="shared" si="6"/>
        <v>1374.9</v>
      </c>
      <c r="V35" s="38">
        <f t="shared" si="8"/>
        <v>-9.6999999999998181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326.60000000000002</v>
      </c>
      <c r="G36" s="42">
        <f>'Übersicht Schützen'!F15</f>
        <v>337.6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335.4</v>
      </c>
      <c r="K36" s="42">
        <f t="shared" si="7"/>
        <v>1341.6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335.4</v>
      </c>
      <c r="U36" s="42">
        <f t="shared" si="6"/>
        <v>1341.6</v>
      </c>
      <c r="V36" s="42">
        <f t="shared" si="8"/>
        <v>-33.300000000000182</v>
      </c>
    </row>
    <row r="37" spans="1:44" s="51" customFormat="1" ht="18" customHeight="1" x14ac:dyDescent="0.25">
      <c r="A37" s="43">
        <v>15</v>
      </c>
      <c r="B37" s="54" t="str">
        <f>'Übersicht Schützen'!A16</f>
        <v xml:space="preserve">Hamann Natascha </v>
      </c>
      <c r="C37" s="88" t="str">
        <f>'Übersicht Schützen'!B16</f>
        <v>SV Rastdorf</v>
      </c>
      <c r="D37" s="55">
        <f>'Übersicht Schützen'!C16</f>
        <v>339.8</v>
      </c>
      <c r="E37" s="38">
        <f>'Übersicht Schützen'!D16</f>
        <v>289.89999999999998</v>
      </c>
      <c r="F37" s="38">
        <f>'Übersicht Schützen'!E16</f>
        <v>351.6</v>
      </c>
      <c r="G37" s="38">
        <f>'Übersicht Schützen'!F16</f>
        <v>341.2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330.625</v>
      </c>
      <c r="K37" s="38">
        <f t="shared" si="7"/>
        <v>1322.5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330.625</v>
      </c>
      <c r="U37" s="38">
        <f t="shared" si="6"/>
        <v>1322.5</v>
      </c>
      <c r="V37" s="38">
        <f t="shared" si="8"/>
        <v>-19.099999999999909</v>
      </c>
    </row>
    <row r="38" spans="1:44" s="51" customFormat="1" ht="18" customHeight="1" x14ac:dyDescent="0.25">
      <c r="A38" s="29">
        <v>16</v>
      </c>
      <c r="B38" s="57" t="str">
        <f>'Übersicht Schützen'!A17</f>
        <v>Feldhaus Vanessa</v>
      </c>
      <c r="C38" s="89" t="str">
        <f>'Übersicht Schützen'!B17</f>
        <v>SV Lähden</v>
      </c>
      <c r="D38" s="58">
        <f>'Übersicht Schützen'!C17</f>
        <v>326.3</v>
      </c>
      <c r="E38" s="42">
        <f>'Übersicht Schützen'!D17</f>
        <v>333</v>
      </c>
      <c r="F38" s="42">
        <f>'Übersicht Schützen'!E17</f>
        <v>315.60000000000002</v>
      </c>
      <c r="G38" s="42">
        <f>'Übersicht Schützen'!F17</f>
        <v>342.9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329.45</v>
      </c>
      <c r="K38" s="42">
        <f t="shared" si="7"/>
        <v>1317.8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329.45</v>
      </c>
      <c r="U38" s="42">
        <f t="shared" si="6"/>
        <v>1317.8</v>
      </c>
      <c r="V38" s="42">
        <f t="shared" si="8"/>
        <v>-4.7000000000000455</v>
      </c>
    </row>
    <row r="39" spans="1:44" s="51" customFormat="1" ht="18" customHeight="1" x14ac:dyDescent="0.25">
      <c r="A39" s="50">
        <v>17</v>
      </c>
      <c r="B39" s="54" t="str">
        <f>'Übersicht Schützen'!A18</f>
        <v>Wilken Noah</v>
      </c>
      <c r="C39" s="88" t="str">
        <f>'Übersicht Schützen'!B18</f>
        <v>SV Lahn</v>
      </c>
      <c r="D39" s="55">
        <f>'Übersicht Schützen'!C18</f>
        <v>308.60000000000002</v>
      </c>
      <c r="E39" s="38">
        <f>'Übersicht Schützen'!D18</f>
        <v>341.3</v>
      </c>
      <c r="F39" s="38">
        <f>'Übersicht Schützen'!E18</f>
        <v>333.8</v>
      </c>
      <c r="G39" s="38">
        <f>'Übersicht Schützen'!F18</f>
        <v>327.5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327.8</v>
      </c>
      <c r="K39" s="38">
        <f t="shared" si="7"/>
        <v>1311.2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327.8</v>
      </c>
      <c r="U39" s="38">
        <f t="shared" si="6"/>
        <v>1311.2</v>
      </c>
      <c r="V39" s="38">
        <f t="shared" si="8"/>
        <v>-6.5999999999999091</v>
      </c>
    </row>
    <row r="40" spans="1:44" s="51" customFormat="1" ht="18" customHeight="1" x14ac:dyDescent="0.25">
      <c r="A40" s="29">
        <v>18</v>
      </c>
      <c r="B40" s="57" t="str">
        <f>'Übersicht Schützen'!A19</f>
        <v>Runde Florian</v>
      </c>
      <c r="C40" s="89" t="str">
        <f>'Übersicht Schützen'!B19</f>
        <v>SV Spahnharrenstätte</v>
      </c>
      <c r="D40" s="58">
        <f>'Übersicht Schützen'!C19</f>
        <v>283.89999999999998</v>
      </c>
      <c r="E40" s="42">
        <f>'Übersicht Schützen'!D19</f>
        <v>352.1</v>
      </c>
      <c r="F40" s="42">
        <f>'Übersicht Schützen'!E19</f>
        <v>328.4</v>
      </c>
      <c r="G40" s="42">
        <f>'Übersicht Schützen'!F19</f>
        <v>340.6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326.25</v>
      </c>
      <c r="K40" s="42">
        <f t="shared" si="7"/>
        <v>1305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326.25</v>
      </c>
      <c r="U40" s="42">
        <f t="shared" si="6"/>
        <v>1305</v>
      </c>
      <c r="V40" s="42">
        <f t="shared" si="8"/>
        <v>-6.2000000000000455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Kuper Antonia</v>
      </c>
      <c r="C41" s="88" t="str">
        <f>'Übersicht Schützen'!B20</f>
        <v>SV Breddenberg</v>
      </c>
      <c r="D41" s="55">
        <f>'Übersicht Schützen'!C20</f>
        <v>311.10000000000002</v>
      </c>
      <c r="E41" s="38">
        <f>'Übersicht Schützen'!D20</f>
        <v>309.8</v>
      </c>
      <c r="F41" s="38">
        <f>'Übersicht Schützen'!E20</f>
        <v>328</v>
      </c>
      <c r="G41" s="38">
        <f>'Übersicht Schützen'!F20</f>
        <v>304.7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313.40000000000003</v>
      </c>
      <c r="K41" s="38">
        <f t="shared" si="7"/>
        <v>1253.6000000000001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313.40000000000003</v>
      </c>
      <c r="U41" s="38">
        <f t="shared" si="6"/>
        <v>1253.6000000000001</v>
      </c>
      <c r="V41" s="38">
        <f t="shared" si="8"/>
        <v>-51.399999999999864</v>
      </c>
    </row>
    <row r="42" spans="1:44" s="51" customFormat="1" ht="18" customHeight="1" x14ac:dyDescent="0.25">
      <c r="A42" s="52">
        <v>20</v>
      </c>
      <c r="B42" s="57" t="str">
        <f>'Übersicht Schützen'!A21</f>
        <v>Stümpler Jan-Luca</v>
      </c>
      <c r="C42" s="89" t="str">
        <f>'Übersicht Schützen'!B21</f>
        <v>SV Lähden</v>
      </c>
      <c r="D42" s="58">
        <f>'Übersicht Schützen'!C21</f>
        <v>0</v>
      </c>
      <c r="E42" s="42">
        <f>'Übersicht Schützen'!D21</f>
        <v>384.5</v>
      </c>
      <c r="F42" s="42">
        <f>'Übersicht Schützen'!E21</f>
        <v>389.5</v>
      </c>
      <c r="G42" s="42">
        <f>'Übersicht Schützen'!F21</f>
        <v>380.4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384.8</v>
      </c>
      <c r="K42" s="42">
        <f t="shared" si="7"/>
        <v>1154.4000000000001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384.8</v>
      </c>
      <c r="U42" s="42">
        <f t="shared" si="6"/>
        <v>1154.4000000000001</v>
      </c>
      <c r="V42" s="42">
        <f t="shared" si="8"/>
        <v>-99.200000000000045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316.16666666666669</v>
      </c>
      <c r="K43" s="38">
        <f t="shared" si="7"/>
        <v>948.5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316.16666666666669</v>
      </c>
      <c r="U43" s="38">
        <f t="shared" si="6"/>
        <v>948.5</v>
      </c>
      <c r="V43" s="38">
        <f t="shared" si="8"/>
        <v>-205.90000000000009</v>
      </c>
    </row>
    <row r="44" spans="1:44" s="51" customFormat="1" ht="18" customHeight="1" x14ac:dyDescent="0.25">
      <c r="A44" s="29">
        <v>22</v>
      </c>
      <c r="B44" s="57" t="str">
        <f>'Übersicht Schützen'!A23</f>
        <v>Schulz Mika</v>
      </c>
      <c r="C44" s="89" t="str">
        <f>'Übersicht Schützen'!B23</f>
        <v>SV Lahn</v>
      </c>
      <c r="D44" s="58">
        <f>'Übersicht Schützen'!C23</f>
        <v>296.39999999999998</v>
      </c>
      <c r="E44" s="42">
        <f>'Übersicht Schützen'!D23</f>
        <v>321.39999999999998</v>
      </c>
      <c r="F44" s="42">
        <f>'Übersicht Schützen'!E23</f>
        <v>311.8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309.86666666666662</v>
      </c>
      <c r="K44" s="42">
        <f t="shared" si="7"/>
        <v>929.59999999999991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309.86666666666662</v>
      </c>
      <c r="U44" s="42">
        <f t="shared" si="6"/>
        <v>929.59999999999991</v>
      </c>
      <c r="V44" s="42">
        <f t="shared" si="8"/>
        <v>-18.900000000000091</v>
      </c>
    </row>
    <row r="45" spans="1:44" s="51" customFormat="1" ht="18" customHeight="1" x14ac:dyDescent="0.25">
      <c r="A45" s="50">
        <v>23</v>
      </c>
      <c r="B45" s="54" t="str">
        <f>'Übersicht Schützen'!A24</f>
        <v xml:space="preserve">Lohmann Amy </v>
      </c>
      <c r="C45" s="88" t="str">
        <f>'Übersicht Schützen'!B24</f>
        <v>SV Börgerwald</v>
      </c>
      <c r="D45" s="55">
        <f>'Übersicht Schützen'!C24</f>
        <v>368.4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361.2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364.79999999999995</v>
      </c>
      <c r="K45" s="38">
        <f t="shared" si="7"/>
        <v>729.59999999999991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364.79999999999995</v>
      </c>
      <c r="U45" s="38">
        <f t="shared" si="6"/>
        <v>729.59999999999991</v>
      </c>
      <c r="V45" s="38">
        <f t="shared" si="8"/>
        <v>-200</v>
      </c>
    </row>
    <row r="46" spans="1:44" s="51" customFormat="1" ht="18" customHeight="1" x14ac:dyDescent="0.25">
      <c r="A46" s="52">
        <v>24</v>
      </c>
      <c r="B46" s="57" t="str">
        <f>'Übersicht Schützen'!A25</f>
        <v>Schütze 44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316.8</v>
      </c>
      <c r="F46" s="42">
        <f>'Übersicht Schützen'!E25</f>
        <v>0</v>
      </c>
      <c r="G46" s="42">
        <f>'Übersicht Schützen'!F25</f>
        <v>343.5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330.15</v>
      </c>
      <c r="K46" s="42">
        <f t="shared" si="7"/>
        <v>660.3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330.15</v>
      </c>
      <c r="U46" s="42">
        <f t="shared" si="6"/>
        <v>660.3</v>
      </c>
      <c r="V46" s="42">
        <f t="shared" si="8"/>
        <v>-69.299999999999955</v>
      </c>
    </row>
    <row r="47" spans="1:44" s="51" customFormat="1" ht="18" customHeight="1" x14ac:dyDescent="0.25">
      <c r="A47" s="43">
        <v>25</v>
      </c>
      <c r="B47" s="54" t="str">
        <f>'Übersicht Schützen'!A26</f>
        <v>Stemmer Lara</v>
      </c>
      <c r="C47" s="88" t="str">
        <f>'Übersicht Schützen'!B26</f>
        <v>SV Sögel</v>
      </c>
      <c r="D47" s="55">
        <f>'Übersicht Schützen'!C26</f>
        <v>371.6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371.6</v>
      </c>
      <c r="K47" s="38">
        <f t="shared" si="7"/>
        <v>371.6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371.6</v>
      </c>
      <c r="U47" s="38">
        <f t="shared" si="6"/>
        <v>371.6</v>
      </c>
      <c r="V47" s="38">
        <f t="shared" si="8"/>
        <v>-288.69999999999993</v>
      </c>
    </row>
    <row r="48" spans="1:44" s="51" customFormat="1" ht="18" customHeight="1" x14ac:dyDescent="0.25">
      <c r="A48" s="29">
        <v>26</v>
      </c>
      <c r="B48" s="57" t="str">
        <f>'Übersicht Schützen'!A27</f>
        <v>Menke Torben</v>
      </c>
      <c r="C48" s="89" t="str">
        <f>'Übersicht Schützen'!B27</f>
        <v>SV Lahn</v>
      </c>
      <c r="D48" s="58">
        <f>'Übersicht Schützen'!C27</f>
        <v>350.2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350.2</v>
      </c>
      <c r="K48" s="42">
        <f t="shared" si="7"/>
        <v>350.2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350.2</v>
      </c>
      <c r="U48" s="42">
        <f t="shared" si="6"/>
        <v>350.2</v>
      </c>
      <c r="V48" s="42">
        <f t="shared" si="8"/>
        <v>-21.400000000000034</v>
      </c>
    </row>
    <row r="49" spans="1:22" s="51" customFormat="1" ht="18" customHeight="1" x14ac:dyDescent="0.25">
      <c r="A49" s="50">
        <v>27</v>
      </c>
      <c r="B49" s="54" t="str">
        <f>'Übersicht Schützen'!A28</f>
        <v>Schütze 45</v>
      </c>
      <c r="C49" s="88" t="str">
        <f>'Übersicht Schützen'!B28</f>
        <v>SV Esterwegen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311.5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311.5</v>
      </c>
      <c r="K49" s="38">
        <f t="shared" si="7"/>
        <v>311.5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311.5</v>
      </c>
      <c r="U49" s="38">
        <f t="shared" si="6"/>
        <v>311.5</v>
      </c>
      <c r="V49" s="38">
        <f t="shared" si="8"/>
        <v>-38.699999999999989</v>
      </c>
    </row>
    <row r="50" spans="1:22" s="51" customFormat="1" ht="18" customHeight="1" x14ac:dyDescent="0.25">
      <c r="A50" s="29">
        <v>28</v>
      </c>
      <c r="B50" s="57" t="str">
        <f>'Übersicht Schützen'!A29</f>
        <v>Schütze 5</v>
      </c>
      <c r="C50" s="89" t="str">
        <f>'Übersicht Schützen'!B29</f>
        <v>SV Rastdorf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-311.5</v>
      </c>
    </row>
    <row r="51" spans="1:22" s="51" customFormat="1" ht="18" customHeight="1" x14ac:dyDescent="0.25">
      <c r="A51" s="50">
        <v>29</v>
      </c>
      <c r="B51" s="54" t="str">
        <f>'Übersicht Schützen'!A30</f>
        <v>Schütze 9</v>
      </c>
      <c r="C51" s="88" t="str">
        <f>'Übersicht Schützen'!B30</f>
        <v>SV Börgerwald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10</v>
      </c>
      <c r="C52" s="89" t="str">
        <f>'Übersicht Schützen'!B31</f>
        <v>SV Börgerwald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15</v>
      </c>
      <c r="C53" s="88" t="str">
        <f>'Übersicht Schützen'!B32</f>
        <v>SV Lähden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19</v>
      </c>
      <c r="C54" s="89" t="str">
        <f>'Übersicht Schützen'!B33</f>
        <v>SV Spahnharrenstätte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20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22</v>
      </c>
      <c r="C56" s="89" t="str">
        <f>'Übersicht Schützen'!B35</f>
        <v>SV Sögel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23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24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25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27</v>
      </c>
      <c r="C60" s="89" t="str">
        <f>'Übersicht Schützen'!B39</f>
        <v>SV Börgermoor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356.16818181818184</v>
      </c>
      <c r="G84" s="36">
        <f>IF(Formelhilfe!E75 &gt; 0, SUM(G23:G82)/Formelhilfe!E75, 0)</f>
        <v>357.02173913043481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353.68641975308645</v>
      </c>
      <c r="K84" s="37">
        <f>IF(SUM(K23:K82)&lt;&gt;0,AVERAGEIF(K23:K82,"&lt;&gt;0"),0)</f>
        <v>1211.0185185185185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353.68641975308645</v>
      </c>
      <c r="U84" s="112">
        <f>(K84+S84)</f>
        <v>1211.0185185185185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148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395.22500000000002</v>
      </c>
      <c r="J2" s="9">
        <f>VLOOKUP(A2,Formelhilfe!$A$15:$H$74,8,FALSE)</f>
        <v>4</v>
      </c>
      <c r="K2" s="10">
        <f>SUM(C2:H2)</f>
        <v>1580.9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395.22500000000002</v>
      </c>
      <c r="V2" s="9">
        <f>VLOOKUP(A2,Formelhilfe!$A$15:$P$74,16,FALSE)</f>
        <v>4</v>
      </c>
      <c r="W2" s="11">
        <f>SUM(C2:H2,L2:Q2)</f>
        <v>1580.9</v>
      </c>
    </row>
    <row r="3" spans="1:23" ht="20.25" customHeight="1" x14ac:dyDescent="0.35">
      <c r="A3" s="106" t="s">
        <v>146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384.7</v>
      </c>
      <c r="F3" s="9">
        <f>VLOOKUP($A3,'4'!$B$10:$D$75,3,FALSE)</f>
        <v>392.6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391.6</v>
      </c>
      <c r="J3" s="9">
        <f>VLOOKUP(A3,Formelhilfe!$A$15:$H$74,8,FALSE)</f>
        <v>4</v>
      </c>
      <c r="K3" s="10">
        <f>SUM(C3:H3)</f>
        <v>1566.4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391.6</v>
      </c>
      <c r="V3" s="9">
        <f>VLOOKUP(A3,Formelhilfe!$A$15:$P$74,16,FALSE)</f>
        <v>4</v>
      </c>
      <c r="W3" s="11">
        <f>SUM(C3:H3,L3:Q3)</f>
        <v>1566.4</v>
      </c>
    </row>
    <row r="4" spans="1:23" ht="20.25" customHeight="1" x14ac:dyDescent="0.35">
      <c r="A4" s="106" t="s">
        <v>151</v>
      </c>
      <c r="B4" s="92" t="str">
        <f>VLOOKUP(A4,'Wettkampf 1'!$B$16:$C$75,2,FALSE)</f>
        <v>SV Lähden</v>
      </c>
      <c r="C4" s="9">
        <f>VLOOKUP(A4,'Wettkampf 1'!$B$16:$D$75,3,FALSE)</f>
        <v>387.5</v>
      </c>
      <c r="D4" s="9">
        <f>VLOOKUP($A4,'2'!$B$16:$D$75,3,FALSE)</f>
        <v>401</v>
      </c>
      <c r="E4" s="9">
        <f>VLOOKUP($A4,'3'!$B$10:$D$75,3,FALSE)</f>
        <v>390.6</v>
      </c>
      <c r="F4" s="9">
        <f>VLOOKUP($A4,'4'!$B$10:$D$75,3,FALSE)</f>
        <v>386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391.27499999999998</v>
      </c>
      <c r="J4" s="9">
        <f>VLOOKUP(A4,Formelhilfe!$A$15:$H$74,8,FALSE)</f>
        <v>4</v>
      </c>
      <c r="K4" s="10">
        <f>SUM(C4:H4)</f>
        <v>1565.1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391.27499999999998</v>
      </c>
      <c r="V4" s="9">
        <f>VLOOKUP(A4,Formelhilfe!$A$15:$P$74,16,FALSE)</f>
        <v>4</v>
      </c>
      <c r="W4" s="11">
        <f>SUM(C4:H4,L4:Q4)</f>
        <v>1565.1</v>
      </c>
    </row>
    <row r="5" spans="1:23" ht="20.25" customHeight="1" x14ac:dyDescent="0.35">
      <c r="A5" s="106" t="s">
        <v>145</v>
      </c>
      <c r="B5" s="92" t="str">
        <f>VLOOKUP(A5,'Wettkampf 1'!$B$16:$C$75,2,FALSE)</f>
        <v>SV Rastdorf</v>
      </c>
      <c r="C5" s="9">
        <f>VLOOKUP(A5,'Wettkampf 1'!$B$16:$D$75,3,FALSE)</f>
        <v>388.8</v>
      </c>
      <c r="D5" s="9">
        <f>VLOOKUP($A5,'2'!$B$16:$D$75,3,FALSE)</f>
        <v>390.3</v>
      </c>
      <c r="E5" s="9">
        <f>VLOOKUP($A5,'3'!$B$10:$D$75,3,FALSE)</f>
        <v>384.9</v>
      </c>
      <c r="F5" s="9">
        <f>VLOOKUP($A5,'4'!$B$10:$D$75,3,FALSE)</f>
        <v>385.6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387.4</v>
      </c>
      <c r="J5" s="9">
        <f>VLOOKUP(A5,Formelhilfe!$A$15:$H$74,8,FALSE)</f>
        <v>4</v>
      </c>
      <c r="K5" s="10">
        <f>SUM(C5:H5)</f>
        <v>1549.6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387.4</v>
      </c>
      <c r="V5" s="9">
        <f>VLOOKUP(A5,Formelhilfe!$A$15:$P$74,16,FALSE)</f>
        <v>4</v>
      </c>
      <c r="W5" s="11">
        <f>SUM(C5:H5,L5:Q5)</f>
        <v>1549.6</v>
      </c>
    </row>
    <row r="6" spans="1:23" ht="20.25" customHeight="1" x14ac:dyDescent="0.35">
      <c r="A6" s="106" t="s">
        <v>162</v>
      </c>
      <c r="B6" s="92" t="str">
        <f>VLOOKUP(A6,'Wettkampf 1'!$B$16:$C$75,2,FALSE)</f>
        <v>SV Esterwegen</v>
      </c>
      <c r="C6" s="9">
        <f>VLOOKUP(A6,'Wettkampf 1'!$B$16:$D$75,3,FALSE)</f>
        <v>382.6</v>
      </c>
      <c r="D6" s="9">
        <f>VLOOKUP($A6,'2'!$B$16:$D$75,3,FALSE)</f>
        <v>385.2</v>
      </c>
      <c r="E6" s="9">
        <f>VLOOKUP($A6,'3'!$B$10:$D$75,3,FALSE)</f>
        <v>391</v>
      </c>
      <c r="F6" s="9">
        <f>VLOOKUP($A6,'4'!$B$10:$D$75,3,FALSE)</f>
        <v>377.5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384.07499999999999</v>
      </c>
      <c r="J6" s="9">
        <f>VLOOKUP(A6,Formelhilfe!$A$15:$H$74,8,FALSE)</f>
        <v>4</v>
      </c>
      <c r="K6" s="10">
        <f>SUM(C6:H6)</f>
        <v>1536.3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384.07499999999999</v>
      </c>
      <c r="V6" s="9">
        <f>VLOOKUP(A6,Formelhilfe!$A$15:$P$74,16,FALSE)</f>
        <v>4</v>
      </c>
      <c r="W6" s="11">
        <f>SUM(C6:H6,L6:Q6)</f>
        <v>1536.3</v>
      </c>
    </row>
    <row r="7" spans="1:23" ht="20.25" customHeight="1" x14ac:dyDescent="0.35">
      <c r="A7" s="106" t="s">
        <v>144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386.3</v>
      </c>
      <c r="E7" s="9">
        <f>VLOOKUP($A7,'3'!$B$10:$D$75,3,FALSE)</f>
        <v>381.4</v>
      </c>
      <c r="F7" s="9">
        <f>VLOOKUP($A7,'4'!$B$10:$D$75,3,FALSE)</f>
        <v>380.2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382.87500000000006</v>
      </c>
      <c r="J7" s="9">
        <f>VLOOKUP(A7,Formelhilfe!$A$15:$H$74,8,FALSE)</f>
        <v>4</v>
      </c>
      <c r="K7" s="10">
        <f>SUM(C7:H7)</f>
        <v>1531.5000000000002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382.87500000000006</v>
      </c>
      <c r="V7" s="9">
        <f>VLOOKUP(A7,Formelhilfe!$A$15:$P$74,16,FALSE)</f>
        <v>4</v>
      </c>
      <c r="W7" s="11">
        <f>SUM(C7:H7,L7:Q7)</f>
        <v>1531.5000000000002</v>
      </c>
    </row>
    <row r="8" spans="1:23" ht="20.25" customHeight="1" x14ac:dyDescent="0.35">
      <c r="A8" s="106" t="s">
        <v>156</v>
      </c>
      <c r="B8" s="92" t="str">
        <f>VLOOKUP(A8,'Wettkampf 1'!$B$16:$C$75,2,FALSE)</f>
        <v>SV Spahnharrenstätte</v>
      </c>
      <c r="C8" s="9">
        <f>VLOOKUP(A8,'Wettkampf 1'!$B$16:$D$75,3,FALSE)</f>
        <v>387.7</v>
      </c>
      <c r="D8" s="9">
        <f>VLOOKUP($A8,'2'!$B$16:$D$75,3,FALSE)</f>
        <v>384</v>
      </c>
      <c r="E8" s="9">
        <f>VLOOKUP($A8,'3'!$B$10:$D$75,3,FALSE)</f>
        <v>375.1</v>
      </c>
      <c r="F8" s="9">
        <f>VLOOKUP($A8,'4'!$B$10:$D$75,3,FALSE)</f>
        <v>383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382.45000000000005</v>
      </c>
      <c r="J8" s="9">
        <f>VLOOKUP(A8,Formelhilfe!$A$15:$H$74,8,FALSE)</f>
        <v>4</v>
      </c>
      <c r="K8" s="10">
        <f>SUM(C8:H8)</f>
        <v>1529.8000000000002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382.45000000000005</v>
      </c>
      <c r="V8" s="9">
        <f>VLOOKUP(A8,Formelhilfe!$A$15:$P$74,16,FALSE)</f>
        <v>4</v>
      </c>
      <c r="W8" s="11">
        <f>SUM(C8:H8,L8:Q8)</f>
        <v>1529.8000000000002</v>
      </c>
    </row>
    <row r="9" spans="1:23" ht="20.25" customHeight="1" x14ac:dyDescent="0.35">
      <c r="A9" s="106" t="s">
        <v>159</v>
      </c>
      <c r="B9" s="92" t="str">
        <f>VLOOKUP(A9,'Wettkampf 1'!$B$16:$C$75,2,FALSE)</f>
        <v>SV Neubörger</v>
      </c>
      <c r="C9" s="9">
        <f>VLOOKUP(A9,'Wettkampf 1'!$B$16:$D$75,3,FALSE)</f>
        <v>361.3</v>
      </c>
      <c r="D9" s="9">
        <f>VLOOKUP($A9,'2'!$B$16:$D$75,3,FALSE)</f>
        <v>380.5</v>
      </c>
      <c r="E9" s="9">
        <f>VLOOKUP($A9,'3'!$B$10:$D$75,3,FALSE)</f>
        <v>365.2</v>
      </c>
      <c r="F9" s="9">
        <f>VLOOKUP($A9,'4'!$B$10:$D$75,3,FALSE)</f>
        <v>362.7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367.42500000000001</v>
      </c>
      <c r="J9" s="9">
        <f>VLOOKUP(A9,Formelhilfe!$A$15:$H$74,8,FALSE)</f>
        <v>4</v>
      </c>
      <c r="K9" s="10">
        <f>SUM(C9:H9)</f>
        <v>1469.7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367.42500000000001</v>
      </c>
      <c r="V9" s="9">
        <f>VLOOKUP(A9,Formelhilfe!$A$15:$P$74,16,FALSE)</f>
        <v>4</v>
      </c>
      <c r="W9" s="11">
        <f>SUM(C9:H9,L9:Q9)</f>
        <v>1469.7</v>
      </c>
    </row>
    <row r="10" spans="1:23" ht="20.25" customHeight="1" x14ac:dyDescent="0.35">
      <c r="A10" s="106" t="s">
        <v>153</v>
      </c>
      <c r="B10" s="92" t="str">
        <f>VLOOKUP(A10,'Wettkampf 1'!$B$16:$C$75,2,FALSE)</f>
        <v>SV Lähden</v>
      </c>
      <c r="C10" s="9">
        <f>VLOOKUP(A10,'Wettkampf 1'!$B$16:$D$75,3,FALSE)</f>
        <v>350.2</v>
      </c>
      <c r="D10" s="9">
        <f>VLOOKUP($A10,'2'!$B$16:$D$75,3,FALSE)</f>
        <v>381.8</v>
      </c>
      <c r="E10" s="9">
        <f>VLOOKUP($A10,'3'!$B$10:$D$75,3,FALSE)</f>
        <v>354.8</v>
      </c>
      <c r="F10" s="9">
        <f>VLOOKUP($A10,'4'!$B$10:$D$75,3,FALSE)</f>
        <v>358.1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361.22500000000002</v>
      </c>
      <c r="J10" s="9">
        <f>VLOOKUP(A10,Formelhilfe!$A$15:$H$74,8,FALSE)</f>
        <v>4</v>
      </c>
      <c r="K10" s="10">
        <f>SUM(C10:H10)</f>
        <v>1444.9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361.22500000000002</v>
      </c>
      <c r="V10" s="9">
        <f>VLOOKUP(A10,Formelhilfe!$A$15:$P$74,16,FALSE)</f>
        <v>4</v>
      </c>
      <c r="W10" s="11">
        <f>SUM(C10:H10,L10:Q10)</f>
        <v>1444.9</v>
      </c>
    </row>
    <row r="11" spans="1:23" ht="20.25" customHeight="1" x14ac:dyDescent="0.35">
      <c r="A11" s="106" t="s">
        <v>158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363.9</v>
      </c>
      <c r="E11" s="9">
        <f>VLOOKUP($A11,'3'!$B$10:$D$75,3,FALSE)</f>
        <v>347.7</v>
      </c>
      <c r="F11" s="9">
        <f>VLOOKUP($A11,'4'!$B$10:$D$75,3,FALSE)</f>
        <v>360.4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359.875</v>
      </c>
      <c r="J11" s="9">
        <f>VLOOKUP(A11,Formelhilfe!$A$15:$H$74,8,FALSE)</f>
        <v>4</v>
      </c>
      <c r="K11" s="10">
        <f>SUM(C11:H11)</f>
        <v>1439.5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359.875</v>
      </c>
      <c r="V11" s="9">
        <f>VLOOKUP(A11,Formelhilfe!$A$15:$P$74,16,FALSE)</f>
        <v>4</v>
      </c>
      <c r="W11" s="11">
        <f>SUM(C11:H11,L11:Q11)</f>
        <v>1439.5</v>
      </c>
    </row>
    <row r="12" spans="1:23" ht="20.25" customHeight="1" x14ac:dyDescent="0.35">
      <c r="A12" s="106" t="s">
        <v>163</v>
      </c>
      <c r="B12" s="92" t="str">
        <f>VLOOKUP(A12,'Wettkampf 1'!$B$16:$C$75,2,FALSE)</f>
        <v>SV Esterwegen</v>
      </c>
      <c r="C12" s="9">
        <f>VLOOKUP(A12,'Wettkampf 1'!$B$16:$D$75,3,FALSE)</f>
        <v>335.9</v>
      </c>
      <c r="D12" s="9">
        <f>VLOOKUP($A12,'2'!$B$16:$D$75,3,FALSE)</f>
        <v>348.5</v>
      </c>
      <c r="E12" s="9">
        <f>VLOOKUP($A12,'3'!$B$10:$D$75,3,FALSE)</f>
        <v>377</v>
      </c>
      <c r="F12" s="9">
        <f>VLOOKUP($A12,'4'!$B$10:$D$75,3,FALSE)</f>
        <v>355.5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354.22500000000002</v>
      </c>
      <c r="J12" s="9">
        <f>VLOOKUP(A12,Formelhilfe!$A$15:$H$74,8,FALSE)</f>
        <v>4</v>
      </c>
      <c r="K12" s="10">
        <f>SUM(C12:H12)</f>
        <v>1416.9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354.22500000000002</v>
      </c>
      <c r="V12" s="9">
        <f>VLOOKUP(A12,Formelhilfe!$A$15:$P$74,16,FALSE)</f>
        <v>4</v>
      </c>
      <c r="W12" s="11">
        <f>SUM(C12:H12,L12:Q12)</f>
        <v>1416.9</v>
      </c>
    </row>
    <row r="13" spans="1:23" ht="20.25" customHeight="1" x14ac:dyDescent="0.35">
      <c r="A13" s="106" t="s">
        <v>161</v>
      </c>
      <c r="B13" s="92" t="str">
        <f>VLOOKUP(A13,'Wettkampf 1'!$B$16:$C$75,2,FALSE)</f>
        <v>SV Esterwegen</v>
      </c>
      <c r="C13" s="9">
        <f>VLOOKUP(A13,'Wettkampf 1'!$B$16:$D$75,3,FALSE)</f>
        <v>344.3</v>
      </c>
      <c r="D13" s="9">
        <f>VLOOKUP($A13,'2'!$B$16:$D$75,3,FALSE)</f>
        <v>348.2</v>
      </c>
      <c r="E13" s="9">
        <f>VLOOKUP($A13,'3'!$B$10:$D$75,3,FALSE)</f>
        <v>345.7</v>
      </c>
      <c r="F13" s="9">
        <f>VLOOKUP($A13,'4'!$B$10:$D$75,3,FALSE)</f>
        <v>346.4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346.15</v>
      </c>
      <c r="J13" s="9">
        <f>VLOOKUP(A13,Formelhilfe!$A$15:$H$74,8,FALSE)</f>
        <v>4</v>
      </c>
      <c r="K13" s="10">
        <f>SUM(C13:H13)</f>
        <v>1384.6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346.15</v>
      </c>
      <c r="V13" s="9">
        <f>VLOOKUP(A13,Formelhilfe!$A$15:$P$74,16,FALSE)</f>
        <v>4</v>
      </c>
      <c r="W13" s="11">
        <f>SUM(C13:H13,L13:Q13)</f>
        <v>1384.6</v>
      </c>
    </row>
    <row r="14" spans="1:23" ht="20.25" customHeight="1" x14ac:dyDescent="0.35">
      <c r="A14" s="106" t="s">
        <v>149</v>
      </c>
      <c r="B14" s="92" t="str">
        <f>VLOOKUP(A14,'Wettkampf 1'!$B$16:$C$75,2,FALSE)</f>
        <v>SV Börgerwald</v>
      </c>
      <c r="C14" s="9">
        <f>VLOOKUP(A14,'Wettkampf 1'!$B$16:$D$75,3,FALSE)</f>
        <v>342.3</v>
      </c>
      <c r="D14" s="9">
        <f>VLOOKUP($A14,'2'!$B$16:$D$75,3,FALSE)</f>
        <v>342</v>
      </c>
      <c r="E14" s="9">
        <f>VLOOKUP($A14,'3'!$B$10:$D$75,3,FALSE)</f>
        <v>349.1</v>
      </c>
      <c r="F14" s="9">
        <f>VLOOKUP($A14,'4'!$B$10:$D$75,3,FALSE)</f>
        <v>341.5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343.72500000000002</v>
      </c>
      <c r="J14" s="9">
        <f>VLOOKUP(A14,Formelhilfe!$A$15:$H$74,8,FALSE)</f>
        <v>4</v>
      </c>
      <c r="K14" s="10">
        <f>SUM(C14:H14)</f>
        <v>1374.9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343.72500000000002</v>
      </c>
      <c r="V14" s="9">
        <f>VLOOKUP(A14,Formelhilfe!$A$15:$P$74,16,FALSE)</f>
        <v>4</v>
      </c>
      <c r="W14" s="11">
        <f>SUM(C14:H14,L14:Q14)</f>
        <v>1374.9</v>
      </c>
    </row>
    <row r="15" spans="1:23" ht="20.25" customHeight="1" x14ac:dyDescent="0.35">
      <c r="A15" s="106" t="s">
        <v>154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326.60000000000002</v>
      </c>
      <c r="F15" s="9">
        <f>VLOOKUP($A15,'4'!$B$10:$D$75,3,FALSE)</f>
        <v>337.6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335.4</v>
      </c>
      <c r="J15" s="9">
        <f>VLOOKUP(A15,Formelhilfe!$A$15:$H$74,8,FALSE)</f>
        <v>4</v>
      </c>
      <c r="K15" s="10">
        <f>SUM(C15:H15)</f>
        <v>1341.6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335.4</v>
      </c>
      <c r="V15" s="9">
        <f>VLOOKUP(A15,Formelhilfe!$A$15:$P$74,16,FALSE)</f>
        <v>4</v>
      </c>
      <c r="W15" s="11">
        <f>SUM(C15:H15,L15:Q15)</f>
        <v>1341.6</v>
      </c>
    </row>
    <row r="16" spans="1:23" ht="20.25" customHeight="1" x14ac:dyDescent="0.35">
      <c r="A16" s="106" t="s">
        <v>147</v>
      </c>
      <c r="B16" s="92" t="str">
        <f>VLOOKUP(A16,'Wettkampf 1'!$B$16:$C$75,2,FALSE)</f>
        <v>SV Rastdorf</v>
      </c>
      <c r="C16" s="9">
        <f>VLOOKUP(A16,'Wettkampf 1'!$B$16:$D$75,3,FALSE)</f>
        <v>339.8</v>
      </c>
      <c r="D16" s="9">
        <f>VLOOKUP($A16,'2'!$B$16:$D$75,3,FALSE)</f>
        <v>289.89999999999998</v>
      </c>
      <c r="E16" s="9">
        <f>VLOOKUP($A16,'3'!$B$10:$D$75,3,FALSE)</f>
        <v>351.6</v>
      </c>
      <c r="F16" s="9">
        <f>VLOOKUP($A16,'4'!$B$10:$D$75,3,FALSE)</f>
        <v>341.2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330.625</v>
      </c>
      <c r="J16" s="9">
        <f>VLOOKUP(A16,Formelhilfe!$A$15:$H$74,8,FALSE)</f>
        <v>4</v>
      </c>
      <c r="K16" s="10">
        <f>SUM(C16:H16)</f>
        <v>1322.5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330.625</v>
      </c>
      <c r="V16" s="9">
        <f>VLOOKUP(A16,Formelhilfe!$A$15:$P$74,16,FALSE)</f>
        <v>4</v>
      </c>
      <c r="W16" s="11">
        <f>SUM(C16:H16,L16:Q16)</f>
        <v>1322.5</v>
      </c>
    </row>
    <row r="17" spans="1:45" ht="20.25" customHeight="1" x14ac:dyDescent="0.35">
      <c r="A17" s="106" t="s">
        <v>152</v>
      </c>
      <c r="B17" s="92" t="str">
        <f>VLOOKUP(A17,'Wettkampf 1'!$B$16:$C$75,2,FALSE)</f>
        <v>SV Lähden</v>
      </c>
      <c r="C17" s="9">
        <f>VLOOKUP(A17,'Wettkampf 1'!$B$16:$D$75,3,FALSE)</f>
        <v>326.3</v>
      </c>
      <c r="D17" s="9">
        <f>VLOOKUP($A17,'2'!$B$16:$D$75,3,FALSE)</f>
        <v>333</v>
      </c>
      <c r="E17" s="9">
        <f>VLOOKUP($A17,'3'!$B$10:$D$75,3,FALSE)</f>
        <v>315.60000000000002</v>
      </c>
      <c r="F17" s="9">
        <f>VLOOKUP($A17,'4'!$B$10:$D$75,3,FALSE)</f>
        <v>342.9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329.45</v>
      </c>
      <c r="J17" s="9">
        <f>VLOOKUP(A17,Formelhilfe!$A$15:$H$74,8,FALSE)</f>
        <v>4</v>
      </c>
      <c r="K17" s="10">
        <f>SUM(C17:H17)</f>
        <v>1317.8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329.45</v>
      </c>
      <c r="V17" s="9">
        <f>VLOOKUP(A17,Formelhilfe!$A$15:$P$74,16,FALSE)</f>
        <v>4</v>
      </c>
      <c r="W17" s="11">
        <f>SUM(C17:H17,L17:Q17)</f>
        <v>1317.8</v>
      </c>
    </row>
    <row r="18" spans="1:45" ht="20.25" customHeight="1" x14ac:dyDescent="0.35">
      <c r="A18" s="106" t="s">
        <v>168</v>
      </c>
      <c r="B18" s="92" t="str">
        <f>VLOOKUP(A18,'Wettkampf 1'!$B$16:$C$75,2,FALSE)</f>
        <v>SV Lahn</v>
      </c>
      <c r="C18" s="9">
        <f>VLOOKUP(A18,'Wettkampf 1'!$B$16:$D$75,3,FALSE)</f>
        <v>308.60000000000002</v>
      </c>
      <c r="D18" s="9">
        <f>VLOOKUP($A18,'2'!$B$16:$D$75,3,FALSE)</f>
        <v>341.3</v>
      </c>
      <c r="E18" s="9">
        <f>VLOOKUP($A18,'3'!$B$10:$D$75,3,FALSE)</f>
        <v>333.8</v>
      </c>
      <c r="F18" s="9">
        <f>VLOOKUP($A18,'4'!$B$10:$D$75,3,FALSE)</f>
        <v>327.5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327.8</v>
      </c>
      <c r="J18" s="9">
        <f>VLOOKUP(A18,Formelhilfe!$A$15:$H$74,8,FALSE)</f>
        <v>4</v>
      </c>
      <c r="K18" s="10">
        <f>SUM(C18:H18)</f>
        <v>1311.2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327.8</v>
      </c>
      <c r="V18" s="9">
        <f>VLOOKUP(A18,Formelhilfe!$A$15:$P$74,16,FALSE)</f>
        <v>4</v>
      </c>
      <c r="W18" s="11">
        <f>SUM(C18:H18,L18:Q18)</f>
        <v>1311.2</v>
      </c>
    </row>
    <row r="19" spans="1:45" ht="20.25" customHeight="1" x14ac:dyDescent="0.35">
      <c r="A19" s="106" t="s">
        <v>155</v>
      </c>
      <c r="B19" s="92" t="str">
        <f>VLOOKUP(A19,'Wettkampf 1'!$B$16:$C$75,2,FALSE)</f>
        <v>SV Spahnharrenstätte</v>
      </c>
      <c r="C19" s="9">
        <f>VLOOKUP(A19,'Wettkampf 1'!$B$16:$D$75,3,FALSE)</f>
        <v>283.89999999999998</v>
      </c>
      <c r="D19" s="9">
        <f>VLOOKUP($A19,'2'!$B$16:$D$75,3,FALSE)</f>
        <v>352.1</v>
      </c>
      <c r="E19" s="9">
        <f>VLOOKUP($A19,'3'!$B$10:$D$75,3,FALSE)</f>
        <v>328.4</v>
      </c>
      <c r="F19" s="9">
        <f>VLOOKUP($A19,'4'!$B$10:$D$75,3,FALSE)</f>
        <v>340.6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326.25</v>
      </c>
      <c r="J19" s="9">
        <f>VLOOKUP(A19,Formelhilfe!$A$15:$H$74,8,FALSE)</f>
        <v>4</v>
      </c>
      <c r="K19" s="10">
        <f>SUM(C19:H19)</f>
        <v>1305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326.25</v>
      </c>
      <c r="V19" s="9">
        <f>VLOOKUP(A19,Formelhilfe!$A$15:$P$74,16,FALSE)</f>
        <v>4</v>
      </c>
      <c r="W19" s="11">
        <f>SUM(C19:H19,L19:Q19)</f>
        <v>1305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166</v>
      </c>
      <c r="B20" s="92" t="str">
        <f>VLOOKUP(A20,'Wettkampf 1'!$B$16:$C$75,2,FALSE)</f>
        <v>SV Breddenberg</v>
      </c>
      <c r="C20" s="9">
        <f>VLOOKUP(A20,'Wettkampf 1'!$B$16:$D$75,3,FALSE)</f>
        <v>311.10000000000002</v>
      </c>
      <c r="D20" s="9">
        <f>VLOOKUP($A20,'2'!$B$16:$D$75,3,FALSE)</f>
        <v>309.8</v>
      </c>
      <c r="E20" s="9">
        <f>VLOOKUP($A20,'3'!$B$10:$D$75,3,FALSE)</f>
        <v>328</v>
      </c>
      <c r="F20" s="9">
        <f>VLOOKUP($A20,'4'!$B$10:$D$75,3,FALSE)</f>
        <v>304.7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313.40000000000003</v>
      </c>
      <c r="J20" s="9">
        <f>VLOOKUP(A20,Formelhilfe!$A$15:$H$74,8,FALSE)</f>
        <v>4</v>
      </c>
      <c r="K20" s="10">
        <f>SUM(C20:H20)</f>
        <v>1253.6000000000001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313.40000000000003</v>
      </c>
      <c r="V20" s="9">
        <f>VLOOKUP(A20,Formelhilfe!$A$15:$P$74,16,FALSE)</f>
        <v>4</v>
      </c>
      <c r="W20" s="11">
        <f>SUM(C20:H20,L20:Q20)</f>
        <v>1253.6000000000001</v>
      </c>
    </row>
    <row r="21" spans="1:45" ht="20.25" customHeight="1" x14ac:dyDescent="0.35">
      <c r="A21" s="106" t="s">
        <v>171</v>
      </c>
      <c r="B21" s="92" t="str">
        <f>VLOOKUP(A21,'Wettkampf 1'!$B$16:$C$75,2,FALSE)</f>
        <v>SV Lähden</v>
      </c>
      <c r="C21" s="9">
        <f>VLOOKUP(A21,'Wettkampf 1'!$B$16:$D$75,3,FALSE)</f>
        <v>0</v>
      </c>
      <c r="D21" s="9">
        <f>VLOOKUP($A21,'2'!$B$16:$D$75,3,FALSE)</f>
        <v>384.5</v>
      </c>
      <c r="E21" s="9">
        <f>VLOOKUP($A21,'3'!$B$10:$D$75,3,FALSE)</f>
        <v>389.5</v>
      </c>
      <c r="F21" s="9">
        <f>VLOOKUP($A21,'4'!$B$10:$D$75,3,FALSE)</f>
        <v>380.4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384.8</v>
      </c>
      <c r="J21" s="9">
        <f>VLOOKUP(A21,Formelhilfe!$A$15:$H$74,8,FALSE)</f>
        <v>3</v>
      </c>
      <c r="K21" s="10">
        <f>SUM(C21:H21)</f>
        <v>1154.4000000000001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384.8</v>
      </c>
      <c r="V21" s="9">
        <f>VLOOKUP(A21,Formelhilfe!$A$15:$P$74,16,FALSE)</f>
        <v>3</v>
      </c>
      <c r="W21" s="11">
        <f>SUM(C21:H21,L21:Q21)</f>
        <v>1154.4000000000001</v>
      </c>
    </row>
    <row r="22" spans="1:45" ht="20.25" customHeight="1" x14ac:dyDescent="0.35">
      <c r="A22" s="106" t="s">
        <v>165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316.16666666666669</v>
      </c>
      <c r="J22" s="9">
        <f>VLOOKUP(A22,Formelhilfe!$A$15:$H$74,8,FALSE)</f>
        <v>3</v>
      </c>
      <c r="K22" s="10">
        <f>SUM(C22:H22)</f>
        <v>948.5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316.16666666666669</v>
      </c>
      <c r="V22" s="9">
        <f>VLOOKUP(A22,Formelhilfe!$A$15:$P$74,16,FALSE)</f>
        <v>3</v>
      </c>
      <c r="W22" s="11">
        <f>SUM(C22:H22,L22:Q22)</f>
        <v>948.5</v>
      </c>
    </row>
    <row r="23" spans="1:45" ht="20.25" customHeight="1" x14ac:dyDescent="0.35">
      <c r="A23" s="106" t="s">
        <v>169</v>
      </c>
      <c r="B23" s="92" t="str">
        <f>VLOOKUP(A23,'Wettkampf 1'!$B$16:$C$75,2,FALSE)</f>
        <v>SV Lahn</v>
      </c>
      <c r="C23" s="9">
        <f>VLOOKUP(A23,'Wettkampf 1'!$B$16:$D$75,3,FALSE)</f>
        <v>296.39999999999998</v>
      </c>
      <c r="D23" s="9">
        <f>VLOOKUP($A23,'2'!$B$16:$D$75,3,FALSE)</f>
        <v>321.39999999999998</v>
      </c>
      <c r="E23" s="9">
        <f>VLOOKUP($A23,'3'!$B$10:$D$75,3,FALSE)</f>
        <v>311.8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309.86666666666662</v>
      </c>
      <c r="J23" s="9">
        <f>VLOOKUP(A23,Formelhilfe!$A$15:$H$74,8,FALSE)</f>
        <v>3</v>
      </c>
      <c r="K23" s="10">
        <f>SUM(C23:H23)</f>
        <v>929.59999999999991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309.86666666666662</v>
      </c>
      <c r="V23" s="9">
        <f>VLOOKUP(A23,Formelhilfe!$A$15:$P$74,16,FALSE)</f>
        <v>3</v>
      </c>
      <c r="W23" s="11">
        <f>SUM(C23:H23,L23:Q23)</f>
        <v>929.59999999999991</v>
      </c>
    </row>
    <row r="24" spans="1:45" ht="20.25" customHeight="1" x14ac:dyDescent="0.35">
      <c r="A24" s="106" t="s">
        <v>150</v>
      </c>
      <c r="B24" s="92" t="str">
        <f>VLOOKUP(A24,'Wettkampf 1'!$B$16:$C$75,2,FALSE)</f>
        <v>SV Börgerwald</v>
      </c>
      <c r="C24" s="9">
        <f>VLOOKUP(A24,'Wettkampf 1'!$B$16:$D$75,3,FALSE)</f>
        <v>368.4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361.2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364.79999999999995</v>
      </c>
      <c r="J24" s="9">
        <f>VLOOKUP(A24,Formelhilfe!$A$15:$H$74,8,FALSE)</f>
        <v>2</v>
      </c>
      <c r="K24" s="10">
        <f>SUM(C24:H24)</f>
        <v>729.59999999999991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364.79999999999995</v>
      </c>
      <c r="V24" s="9">
        <f>VLOOKUP(A24,Formelhilfe!$A$15:$P$74,16,FALSE)</f>
        <v>2</v>
      </c>
      <c r="W24" s="11">
        <f>SUM(C24:H24,L24:Q24)</f>
        <v>729.59999999999991</v>
      </c>
    </row>
    <row r="25" spans="1:45" ht="20.25" customHeight="1" x14ac:dyDescent="0.35">
      <c r="A25" s="106" t="s">
        <v>98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316.8</v>
      </c>
      <c r="E25" s="9">
        <f>VLOOKUP($A25,'3'!$B$10:$D$75,3,FALSE)</f>
        <v>0</v>
      </c>
      <c r="F25" s="9">
        <f>VLOOKUP($A25,'4'!$B$10:$D$75,3,FALSE)</f>
        <v>343.5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330.15</v>
      </c>
      <c r="J25" s="9">
        <f>VLOOKUP(A25,Formelhilfe!$A$15:$H$74,8,FALSE)</f>
        <v>2</v>
      </c>
      <c r="K25" s="10">
        <f>SUM(C25:H25)</f>
        <v>660.3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330.15</v>
      </c>
      <c r="V25" s="9">
        <f>VLOOKUP(A25,Formelhilfe!$A$15:$P$74,16,FALSE)</f>
        <v>2</v>
      </c>
      <c r="W25" s="11">
        <f>SUM(C25:H25,L25:Q25)</f>
        <v>660.3</v>
      </c>
    </row>
    <row r="26" spans="1:45" ht="20.25" customHeight="1" x14ac:dyDescent="0.35">
      <c r="A26" s="106" t="s">
        <v>157</v>
      </c>
      <c r="B26" s="92" t="str">
        <f>VLOOKUP(A26,'Wettkampf 1'!$B$16:$C$75,2,FALSE)</f>
        <v>SV Sögel</v>
      </c>
      <c r="C26" s="9">
        <f>VLOOKUP(A26,'Wettkampf 1'!$B$16:$D$75,3,FALSE)</f>
        <v>371.6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371.6</v>
      </c>
      <c r="J26" s="9">
        <f>VLOOKUP(A26,Formelhilfe!$A$15:$H$74,8,FALSE)</f>
        <v>1</v>
      </c>
      <c r="K26" s="10">
        <f>SUM(C26:H26)</f>
        <v>371.6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371.6</v>
      </c>
      <c r="V26" s="9">
        <f>VLOOKUP(A26,Formelhilfe!$A$15:$P$74,16,FALSE)</f>
        <v>1</v>
      </c>
      <c r="W26" s="11">
        <f>SUM(C26:H26,L26:Q26)</f>
        <v>371.6</v>
      </c>
    </row>
    <row r="27" spans="1:45" ht="20.25" customHeight="1" x14ac:dyDescent="0.35">
      <c r="A27" s="106" t="s">
        <v>160</v>
      </c>
      <c r="B27" s="92" t="str">
        <f>VLOOKUP(A27,'Wettkampf 1'!$B$16:$C$75,2,FALSE)</f>
        <v>SV Lahn</v>
      </c>
      <c r="C27" s="9">
        <f>VLOOKUP(A27,'Wettkampf 1'!$B$16:$D$75,3,FALSE)</f>
        <v>350.2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350.2</v>
      </c>
      <c r="J27" s="9">
        <f>VLOOKUP(A27,Formelhilfe!$A$15:$H$74,8,FALSE)</f>
        <v>1</v>
      </c>
      <c r="K27" s="10">
        <f>SUM(C27:H27)</f>
        <v>350.2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350.2</v>
      </c>
      <c r="V27" s="9">
        <f>VLOOKUP(A27,Formelhilfe!$A$15:$P$74,16,FALSE)</f>
        <v>1</v>
      </c>
      <c r="W27" s="11">
        <f>SUM(C27:H27,L27:Q27)</f>
        <v>350.2</v>
      </c>
    </row>
    <row r="28" spans="1:45" ht="20.25" customHeight="1" x14ac:dyDescent="0.35">
      <c r="A28" s="106" t="s">
        <v>99</v>
      </c>
      <c r="B28" s="92" t="str">
        <f>VLOOKUP(A28,'Wettkampf 1'!$B$16:$C$75,2,FALSE)</f>
        <v>SV Esterwegen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311.5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311.5</v>
      </c>
      <c r="J28" s="9">
        <f>VLOOKUP(A28,Formelhilfe!$A$15:$H$74,8,FALSE)</f>
        <v>1</v>
      </c>
      <c r="K28" s="10">
        <f>SUM(C28:H28)</f>
        <v>311.5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311.5</v>
      </c>
      <c r="V28" s="9">
        <f>VLOOKUP(A28,Formelhilfe!$A$15:$P$74,16,FALSE)</f>
        <v>1</v>
      </c>
      <c r="W28" s="11">
        <f>SUM(C28:H28,L28:Q28)</f>
        <v>311.5</v>
      </c>
    </row>
    <row r="29" spans="1:45" ht="20.25" customHeight="1" x14ac:dyDescent="0.35">
      <c r="A29" s="106" t="s">
        <v>49</v>
      </c>
      <c r="B29" s="92" t="str">
        <f>VLOOKUP(A29,'Wettkampf 1'!$B$16:$C$75,2,FALSE)</f>
        <v>SV Rastdorf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70</v>
      </c>
      <c r="B30" s="92" t="str">
        <f>VLOOKUP(A30,'Wettkampf 1'!$B$16:$C$75,2,FALSE)</f>
        <v>SV Börgerwald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71</v>
      </c>
      <c r="B31" s="92" t="str">
        <f>VLOOKUP(A31,'Wettkampf 1'!$B$16:$C$75,2,FALSE)</f>
        <v>SV Börgerwald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72</v>
      </c>
      <c r="B32" s="92" t="str">
        <f>VLOOKUP(A32,'Wettkampf 1'!$B$16:$C$75,2,FALSE)</f>
        <v>SV Lähden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73</v>
      </c>
      <c r="B33" s="92" t="str">
        <f>VLOOKUP(A33,'Wettkampf 1'!$B$16:$C$75,2,FALSE)</f>
        <v>SV Spahnharrenstätte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74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75</v>
      </c>
      <c r="B35" s="92" t="str">
        <f>VLOOKUP(A35,'Wettkampf 1'!$B$16:$C$75,2,FALSE)</f>
        <v>SV Sögel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76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77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78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79</v>
      </c>
      <c r="B39" s="92" t="str">
        <f>VLOOKUP(A39,'Wettkampf 1'!$B$16:$C$75,2,FALSE)</f>
        <v>SV Börgermoor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80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81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50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82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83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84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85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96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97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100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101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102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103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104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105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106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107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108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109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110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111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112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4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87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0</v>
      </c>
      <c r="G8" s="13">
        <f>IF('6'!$D8&gt;0,1,0)</f>
        <v>0</v>
      </c>
      <c r="H8" s="13">
        <f t="shared" si="0"/>
        <v>4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4</v>
      </c>
      <c r="S8" s="13" t="s">
        <v>23</v>
      </c>
      <c r="T8" s="13" t="s">
        <v>86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0</v>
      </c>
      <c r="G9" s="13">
        <f>IF('6'!$D9&gt;0,1,0)</f>
        <v>0</v>
      </c>
      <c r="H9" s="13">
        <f t="shared" si="0"/>
        <v>4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4</v>
      </c>
      <c r="S9" s="13" t="s">
        <v>24</v>
      </c>
    </row>
    <row r="10" spans="1:21" x14ac:dyDescent="0.25">
      <c r="A10" s="13" t="s">
        <v>87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0</v>
      </c>
      <c r="G10" s="13">
        <f>IF('6'!$D10&gt;0,1,0)</f>
        <v>0</v>
      </c>
      <c r="H10" s="13">
        <f t="shared" si="0"/>
        <v>4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4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0</v>
      </c>
      <c r="G11" s="13">
        <f>IF('6'!$D11&gt;0,1,0)</f>
        <v>0</v>
      </c>
      <c r="H11" s="13">
        <f t="shared" si="0"/>
        <v>4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4</v>
      </c>
    </row>
    <row r="12" spans="1:21" x14ac:dyDescent="0.25">
      <c r="A12" s="13" t="s">
        <v>87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144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4</v>
      </c>
    </row>
    <row r="16" spans="1:21" ht="15.75" x14ac:dyDescent="0.25">
      <c r="A16" s="106" t="s">
        <v>145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4</v>
      </c>
    </row>
    <row r="17" spans="1:16" ht="15.75" x14ac:dyDescent="0.25">
      <c r="A17" s="106" t="s">
        <v>146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06" t="s">
        <v>147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148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06" t="s">
        <v>149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06" t="s">
        <v>150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06" t="s">
        <v>70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06" t="s">
        <v>152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75" x14ac:dyDescent="0.25">
      <c r="A27" s="106" t="s">
        <v>153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06" t="s">
        <v>171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06" t="s">
        <v>155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06" t="s">
        <v>156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157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75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158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4</v>
      </c>
    </row>
    <row r="41" spans="1:16" ht="15.75" x14ac:dyDescent="0.25">
      <c r="A41" s="106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159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0</v>
      </c>
      <c r="G45" s="13">
        <f>IF('6'!$D46&gt;0,1,0)</f>
        <v>0</v>
      </c>
      <c r="H45" s="13">
        <f t="shared" si="0"/>
        <v>4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4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160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06" t="s">
        <v>168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0</v>
      </c>
      <c r="G51" s="13">
        <f>IF('6'!$D52&gt;0,1,0)</f>
        <v>0</v>
      </c>
      <c r="H51" s="13">
        <f t="shared" si="0"/>
        <v>4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4</v>
      </c>
    </row>
    <row r="52" spans="1:16" ht="15.75" x14ac:dyDescent="0.25">
      <c r="A52" s="106" t="s">
        <v>169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3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3</v>
      </c>
    </row>
    <row r="53" spans="1:16" ht="15.75" x14ac:dyDescent="0.25">
      <c r="A53" s="106" t="s">
        <v>96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97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161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0</v>
      </c>
      <c r="G55" s="13">
        <f>IF('6'!$D56&gt;0,1,0)</f>
        <v>0</v>
      </c>
      <c r="H55" s="13">
        <f t="shared" si="0"/>
        <v>4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4</v>
      </c>
    </row>
    <row r="56" spans="1:16" ht="15.75" x14ac:dyDescent="0.25">
      <c r="A56" s="106" t="s">
        <v>162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0</v>
      </c>
      <c r="G56" s="13">
        <f>IF('6'!$D57&gt;0,1,0)</f>
        <v>0</v>
      </c>
      <c r="H56" s="13">
        <f t="shared" si="0"/>
        <v>4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4</v>
      </c>
    </row>
    <row r="57" spans="1:16" ht="15.75" x14ac:dyDescent="0.25">
      <c r="A57" s="106" t="s">
        <v>163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0</v>
      </c>
      <c r="G57" s="13">
        <f>IF('6'!$D58&gt;0,1,0)</f>
        <v>0</v>
      </c>
      <c r="H57" s="13">
        <f t="shared" si="0"/>
        <v>4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4</v>
      </c>
    </row>
    <row r="58" spans="1:16" ht="15.75" x14ac:dyDescent="0.25">
      <c r="A58" s="106" t="s">
        <v>98</v>
      </c>
      <c r="B58" s="13">
        <f>IF('Wettkampf 1'!D59&gt;0,1,0)</f>
        <v>0</v>
      </c>
      <c r="C58" s="13">
        <f>IF('2'!$D59&gt;0,1,0)</f>
        <v>1</v>
      </c>
      <c r="D58" s="13">
        <f>IF('3'!$D59&gt;0,1,0)</f>
        <v>0</v>
      </c>
      <c r="E58" s="13">
        <f>IF('4'!$D59&gt;0,1,0)</f>
        <v>1</v>
      </c>
      <c r="F58" s="13">
        <f>IF('5'!$D59&gt;0,1,0)</f>
        <v>0</v>
      </c>
      <c r="G58" s="13">
        <f>IF('6'!$D59&gt;0,1,0)</f>
        <v>0</v>
      </c>
      <c r="H58" s="13">
        <f t="shared" si="0"/>
        <v>2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2</v>
      </c>
    </row>
    <row r="59" spans="1:16" ht="15.75" x14ac:dyDescent="0.25">
      <c r="A59" s="106" t="s">
        <v>99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165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3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3</v>
      </c>
    </row>
    <row r="61" spans="1:16" ht="15.75" x14ac:dyDescent="0.25">
      <c r="A61" s="106" t="s">
        <v>166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0</v>
      </c>
      <c r="G61" s="13">
        <f>IF('6'!$D62&gt;0,1,0)</f>
        <v>0</v>
      </c>
      <c r="H61" s="13">
        <f t="shared" si="0"/>
        <v>4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4</v>
      </c>
    </row>
    <row r="62" spans="1:16" ht="15.75" x14ac:dyDescent="0.25">
      <c r="A62" s="106" t="s">
        <v>100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101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102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103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104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105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106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107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108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109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110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111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112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22</v>
      </c>
      <c r="E75" s="17">
        <f t="shared" si="7"/>
        <v>23</v>
      </c>
      <c r="F75" s="17">
        <f t="shared" si="7"/>
        <v>0</v>
      </c>
      <c r="G75" s="17">
        <f t="shared" si="7"/>
        <v>0</v>
      </c>
      <c r="H75" s="17">
        <f t="shared" ref="H75" si="8">SUM(H15:H74)</f>
        <v>92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92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135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4647.5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4647.5</v>
      </c>
    </row>
    <row r="3" spans="1:20" ht="23.25" customHeight="1" x14ac:dyDescent="0.3">
      <c r="A3" s="12"/>
      <c r="B3" s="106" t="s">
        <v>137</v>
      </c>
      <c r="C3" s="7">
        <f>VLOOKUP($B$2:$B$13,'Wettkampf 1'!$B$2:$D$13,3,FALSE)</f>
        <v>1064</v>
      </c>
      <c r="D3" s="5">
        <f>VLOOKUP($B$2:$B$13,'2'!$B$2:$D$19,3,FALSE)</f>
        <v>1167.3</v>
      </c>
      <c r="E3" s="5">
        <f>VLOOKUP($B$2:$B$13,'3'!$B$2:$D$19,3,FALSE)</f>
        <v>1134.9000000000001</v>
      </c>
      <c r="F3" s="5">
        <f>VLOOKUP($B$2:$B$13,'4'!$B$2:$D$19,3,FALSE)</f>
        <v>1124.5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IF(Formelhilfe!H7 &gt; 0,J3/Formelhilfe!H7,0)</f>
        <v>1122.6750000000002</v>
      </c>
      <c r="J3" s="5">
        <f>SUM(C3:H3)</f>
        <v>4490.7000000000007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1122.6750000000002</v>
      </c>
      <c r="T3" s="6">
        <f>SUM(C3:H3,K3:P3)</f>
        <v>4490.7000000000007</v>
      </c>
    </row>
    <row r="4" spans="1:20" ht="23.25" customHeight="1" x14ac:dyDescent="0.3">
      <c r="A4" s="12"/>
      <c r="B4" s="106" t="s">
        <v>143</v>
      </c>
      <c r="C4" s="7">
        <f>VLOOKUP($B$2:$B$13,'Wettkampf 1'!$B$2:$D$13,3,FALSE)</f>
        <v>1062.8000000000002</v>
      </c>
      <c r="D4" s="5">
        <f>VLOOKUP($B$2:$B$13,'2'!$B$2:$D$19,3,FALSE)</f>
        <v>1081.9000000000001</v>
      </c>
      <c r="E4" s="5">
        <f>VLOOKUP($B$2:$B$13,'3'!$B$2:$D$19,3,FALSE)</f>
        <v>1113.7</v>
      </c>
      <c r="F4" s="5">
        <f>VLOOKUP($B$2:$B$13,'4'!$B$2:$D$19,3,FALSE)</f>
        <v>1079.4000000000001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IF(Formelhilfe!H10 &gt; 0,J4/Formelhilfe!H10,0)</f>
        <v>1084.4500000000003</v>
      </c>
      <c r="J4" s="5">
        <f>SUM(C4:H4)</f>
        <v>4337.8000000000011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IF(Formelhilfe!O10&gt;0,R4/Formelhilfe!O10,0)</f>
        <v>0</v>
      </c>
      <c r="R4" s="5">
        <f>SUM(K4:P4)</f>
        <v>0</v>
      </c>
      <c r="S4" s="5">
        <f>IF(Formelhilfe!P10&gt;0,T4/Formelhilfe!P10,0)</f>
        <v>1084.4500000000003</v>
      </c>
      <c r="T4" s="6">
        <f>SUM(C4:H4,K4:P4)</f>
        <v>4337.8000000000011</v>
      </c>
    </row>
    <row r="5" spans="1:20" ht="23.25" customHeight="1" x14ac:dyDescent="0.3">
      <c r="A5" s="12"/>
      <c r="B5" s="106" t="s">
        <v>138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1061.2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IF(Formelhilfe!H9 &gt; 0,J5/Formelhilfe!H9,0)</f>
        <v>1044.0999999999999</v>
      </c>
      <c r="J5" s="5">
        <f>SUM(C5:H5)</f>
        <v>4176.3999999999996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0</v>
      </c>
      <c r="R5" s="5">
        <f>SUM(K5:P5)</f>
        <v>0</v>
      </c>
      <c r="S5" s="5">
        <f>IF(Formelhilfe!P9&gt;0,T5/Formelhilfe!P9,0)</f>
        <v>1044.0999999999999</v>
      </c>
      <c r="T5" s="6">
        <f>SUM(C5:H5,K5:P5)</f>
        <v>4176.3999999999996</v>
      </c>
    </row>
    <row r="6" spans="1:20" ht="23.25" customHeight="1" x14ac:dyDescent="0.3">
      <c r="A6" s="12"/>
      <c r="B6" s="106" t="s">
        <v>136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IF(Formelhilfe!H3 &gt; 0,J6/Formelhilfe!H3,0)</f>
        <v>921.34999999999991</v>
      </c>
      <c r="J6" s="5">
        <f>SUM(C6:H6)</f>
        <v>3685.3999999999996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921.34999999999991</v>
      </c>
      <c r="T6" s="6">
        <f>SUM(C6:H6,K6:P6)</f>
        <v>3685.3999999999996</v>
      </c>
    </row>
    <row r="7" spans="1:20" ht="23.25" customHeight="1" x14ac:dyDescent="0.3">
      <c r="A7" s="12"/>
      <c r="B7" s="106" t="s">
        <v>142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IF(Formelhilfe!H5 &gt; 0,J7/Formelhilfe!H5,0)</f>
        <v>647.75</v>
      </c>
      <c r="J7" s="5">
        <f>SUM(C7:H7)</f>
        <v>2591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647.75</v>
      </c>
      <c r="T7" s="6">
        <f>SUM(C7:H7,K7:P7)</f>
        <v>2591</v>
      </c>
    </row>
    <row r="8" spans="1:20" ht="23.25" customHeight="1" x14ac:dyDescent="0.3">
      <c r="A8" s="12"/>
      <c r="B8" s="106" t="s">
        <v>164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304.7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IF(Formelhilfe!H4 &gt; 0,J8/Formelhilfe!H4,0)</f>
        <v>550.52499999999998</v>
      </c>
      <c r="J8" s="5">
        <f>SUM(C8:H8)</f>
        <v>2202.1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IF(Formelhilfe!O4&gt;0,R8/Formelhilfe!O4,0)</f>
        <v>0</v>
      </c>
      <c r="R8" s="5">
        <f>SUM(K8:P8)</f>
        <v>0</v>
      </c>
      <c r="S8" s="5">
        <f>IF(Formelhilfe!P4&gt;0,T8/Formelhilfe!P4,0)</f>
        <v>550.52499999999998</v>
      </c>
      <c r="T8" s="6">
        <f>SUM(C8:H8,K8:P8)</f>
        <v>2202.1</v>
      </c>
    </row>
    <row r="9" spans="1:20" ht="23.25" customHeight="1" x14ac:dyDescent="0.3">
      <c r="A9" s="12"/>
      <c r="B9" s="106" t="s">
        <v>141</v>
      </c>
      <c r="C9" s="7">
        <f>VLOOKUP($B$2:$B$13,'Wettkampf 1'!$B$2:$D$13,3,FALSE)</f>
        <v>361.3</v>
      </c>
      <c r="D9" s="5">
        <f>VLOOKUP($B$2:$B$13,'2'!$B$2:$D$19,3,FALSE)</f>
        <v>380.5</v>
      </c>
      <c r="E9" s="5">
        <f>VLOOKUP($B$2:$B$13,'3'!$B$2:$D$19,3,FALSE)</f>
        <v>365.2</v>
      </c>
      <c r="F9" s="5">
        <f>VLOOKUP($B$2:$B$13,'4'!$B$2:$D$19,3,FALSE)</f>
        <v>362.7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367.42500000000001</v>
      </c>
      <c r="J9" s="5">
        <f>SUM(C9:H9)</f>
        <v>1469.7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367.42500000000001</v>
      </c>
      <c r="T9" s="6">
        <f>SUM(C9:H9,K9:P9)</f>
        <v>1469.7</v>
      </c>
    </row>
    <row r="10" spans="1:20" ht="23.25" customHeight="1" x14ac:dyDescent="0.3">
      <c r="A10" s="12"/>
      <c r="B10" s="106" t="s">
        <v>140</v>
      </c>
      <c r="C10" s="7">
        <f>VLOOKUP($B$2:$B$13,'Wettkampf 1'!$B$2:$D$13,3,FALSE)</f>
        <v>367.5</v>
      </c>
      <c r="D10" s="5">
        <f>VLOOKUP($B$2:$B$13,'2'!$B$2:$D$19,3,FALSE)</f>
        <v>363.9</v>
      </c>
      <c r="E10" s="5">
        <f>VLOOKUP($B$2:$B$13,'3'!$B$2:$D$19,3,FALSE)</f>
        <v>347.7</v>
      </c>
      <c r="F10" s="5">
        <f>VLOOKUP($B$2:$B$13,'4'!$B$2:$D$19,3,FALSE)</f>
        <v>360.4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IF(Formelhilfe!H6 &gt; 0,J10/Formelhilfe!H6,0)</f>
        <v>1439.5</v>
      </c>
      <c r="J10" s="5">
        <f>SUM(C10:H10)</f>
        <v>1439.5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IF(Formelhilfe!O6&gt;0,R10/Formelhilfe!O6,0)</f>
        <v>0</v>
      </c>
      <c r="R10" s="5">
        <f>SUM(K10:P10)</f>
        <v>0</v>
      </c>
      <c r="S10" s="5">
        <f>IF(Formelhilfe!P6&gt;0,T10/Formelhilfe!P6,0)</f>
        <v>1439.5</v>
      </c>
      <c r="T10" s="6">
        <f>SUM(C10:H10,K10:P10)</f>
        <v>1439.5</v>
      </c>
    </row>
    <row r="11" spans="1:20" ht="23.25" customHeight="1" x14ac:dyDescent="0.3">
      <c r="A11" s="12"/>
      <c r="B11" s="106" t="s">
        <v>139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IF(Formelhilfe!H2 &gt; 0,J11/Formelhilfe!H2,0)</f>
        <v>92.9</v>
      </c>
      <c r="J11" s="5">
        <f>SUM(C11:H11)</f>
        <v>371.6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IF(Formelhilfe!O2&gt;0,R11/Formelhilfe!O2,0)</f>
        <v>0</v>
      </c>
      <c r="R11" s="5">
        <f>SUM(K11:P11)</f>
        <v>0</v>
      </c>
      <c r="S11" s="5">
        <f>IF(Formelhilfe!P2&gt;0,T11/Formelhilfe!P2,0)</f>
        <v>92.9</v>
      </c>
      <c r="T11" s="6">
        <f>SUM(C11:H11,K11:P11)</f>
        <v>371.6</v>
      </c>
    </row>
    <row r="12" spans="1:20" ht="23.25" customHeight="1" x14ac:dyDescent="0.3">
      <c r="A12" s="12"/>
      <c r="B12" s="106" t="s">
        <v>88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89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135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136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137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138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147</v>
      </c>
      <c r="AL5" s="164"/>
      <c r="AM5" s="99"/>
    </row>
    <row r="6" spans="1:41" ht="15" customHeight="1" x14ac:dyDescent="0.25">
      <c r="A6" s="90">
        <v>5</v>
      </c>
      <c r="B6" s="106" t="s">
        <v>139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167</v>
      </c>
      <c r="AL6" s="164"/>
      <c r="AM6" s="99"/>
    </row>
    <row r="7" spans="1:41" ht="15" customHeight="1" x14ac:dyDescent="0.25">
      <c r="A7" s="90">
        <v>6</v>
      </c>
      <c r="B7" s="106" t="s">
        <v>140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144</v>
      </c>
      <c r="AL7" s="164"/>
      <c r="AM7" s="99"/>
    </row>
    <row r="8" spans="1:41" ht="15" customHeight="1" x14ac:dyDescent="0.25">
      <c r="A8" s="90">
        <v>7</v>
      </c>
      <c r="B8" s="106" t="s">
        <v>141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142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143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164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88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89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90</v>
      </c>
      <c r="T15" s="80"/>
      <c r="U15" s="80" t="s">
        <v>91</v>
      </c>
      <c r="V15" s="80"/>
      <c r="W15" s="80" t="s">
        <v>92</v>
      </c>
      <c r="X15" s="80"/>
      <c r="Y15" s="80" t="s">
        <v>93</v>
      </c>
      <c r="Z15" s="80"/>
      <c r="AA15" s="80" t="s">
        <v>94</v>
      </c>
      <c r="AB15" s="80"/>
      <c r="AC15" s="80" t="s">
        <v>95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144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145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146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147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148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149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150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70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151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152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153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171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154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155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156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157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75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76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77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78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158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159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160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168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169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96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97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161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162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163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98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99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165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166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100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101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102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103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104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105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106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107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108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109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110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111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112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170</v>
      </c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170</v>
      </c>
      <c r="AJ7" s="164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D67" sqref="D6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79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79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79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79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79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79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79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79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79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79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79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79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79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79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79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79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79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79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79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79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179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79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79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79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79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79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79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79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79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79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79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79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79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79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79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79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79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179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179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79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79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2025-11-29T14:31:12Z</dcterms:modified>
</cp:coreProperties>
</file>