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5. WK\"/>
    </mc:Choice>
  </mc:AlternateContent>
  <xr:revisionPtr revIDLastSave="0" documentId="13_ncr:1_{7A7B9848-2EA0-4C0A-A194-F506258E265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2" i="18"/>
  <c r="C14" i="18"/>
  <c r="C18" i="18"/>
  <c r="C12" i="18"/>
  <c r="C20" i="18"/>
  <c r="C3" i="18"/>
  <c r="C9" i="18"/>
  <c r="C17" i="18"/>
  <c r="C16" i="18"/>
  <c r="C4" i="18"/>
  <c r="C11" i="18"/>
  <c r="C21" i="18"/>
  <c r="C10" i="18"/>
  <c r="C19" i="18"/>
  <c r="C22" i="18"/>
  <c r="C6" i="18"/>
  <c r="C7" i="18"/>
  <c r="C13" i="18"/>
  <c r="C5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5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F75" i="17" l="1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7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9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3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J48" i="28"/>
  <c r="Z48" i="28"/>
  <c r="H54" i="30"/>
  <c r="I75" i="17"/>
  <c r="L84" i="1" s="1"/>
  <c r="H68" i="17"/>
  <c r="K75" i="17"/>
  <c r="N84" i="1" s="1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6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0" i="18"/>
  <c r="B16" i="18"/>
  <c r="C30" i="28"/>
  <c r="M30" i="28" s="1"/>
  <c r="C26" i="29"/>
  <c r="C27" i="29"/>
  <c r="T27" i="29" s="1"/>
  <c r="C30" i="30"/>
  <c r="L35" i="30"/>
  <c r="B11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12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2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0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3" i="18"/>
  <c r="O48" i="18"/>
  <c r="N27" i="18"/>
  <c r="G4" i="18"/>
  <c r="G55" i="18"/>
  <c r="H76" i="1" s="1"/>
  <c r="G49" i="18"/>
  <c r="G41" i="18"/>
  <c r="G33" i="18"/>
  <c r="G25" i="18"/>
  <c r="G19" i="18"/>
  <c r="G3" i="18"/>
  <c r="N6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2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2" i="18"/>
  <c r="L11" i="18"/>
  <c r="L5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6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12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6" i="18"/>
  <c r="H21" i="18"/>
  <c r="H17" i="18"/>
  <c r="O50" i="18"/>
  <c r="O40" i="18"/>
  <c r="O32" i="18"/>
  <c r="O24" i="18"/>
  <c r="O10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6" i="18"/>
  <c r="G21" i="18"/>
  <c r="E12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12" i="18"/>
  <c r="P15" i="18"/>
  <c r="P2" i="18"/>
  <c r="P3" i="18"/>
  <c r="P17" i="18"/>
  <c r="P4" i="18"/>
  <c r="P21" i="18"/>
  <c r="P19" i="18"/>
  <c r="P6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9" i="18"/>
  <c r="P11" i="18"/>
  <c r="P22" i="18"/>
  <c r="P5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7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3" i="18"/>
  <c r="F9" i="18"/>
  <c r="F17" i="18"/>
  <c r="F16" i="18"/>
  <c r="F4" i="18"/>
  <c r="F11" i="18"/>
  <c r="F21" i="18"/>
  <c r="F10" i="18"/>
  <c r="F19" i="18"/>
  <c r="F22" i="18"/>
  <c r="F6" i="18"/>
  <c r="F7" i="18"/>
  <c r="F13" i="18"/>
  <c r="F5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2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18" i="18"/>
  <c r="Q14" i="18"/>
  <c r="Q20" i="18"/>
  <c r="Q9" i="18"/>
  <c r="Q16" i="18"/>
  <c r="Q11" i="18"/>
  <c r="Q10" i="18"/>
  <c r="Q22" i="18"/>
  <c r="Q7" i="18"/>
  <c r="Q5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12" i="18"/>
  <c r="Q17" i="18"/>
  <c r="Q21" i="18"/>
  <c r="Q6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3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12" i="18"/>
  <c r="G18" i="18"/>
  <c r="H2" i="18"/>
  <c r="H14" i="18"/>
  <c r="H18" i="18"/>
  <c r="H12" i="18"/>
  <c r="H20" i="18"/>
  <c r="AA18" i="26"/>
  <c r="AA27" i="26"/>
  <c r="AB27" i="26"/>
  <c r="AB46" i="27"/>
  <c r="L14" i="18"/>
  <c r="L12" i="18"/>
  <c r="L15" i="18"/>
  <c r="L18" i="18"/>
  <c r="L3" i="18"/>
  <c r="L17" i="18"/>
  <c r="L4" i="18"/>
  <c r="L21" i="18"/>
  <c r="L19" i="18"/>
  <c r="L6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0" i="18"/>
  <c r="L7" i="18"/>
  <c r="L24" i="18"/>
  <c r="L28" i="18"/>
  <c r="L32" i="18"/>
  <c r="L36" i="18"/>
  <c r="L40" i="18"/>
  <c r="L50" i="18"/>
  <c r="L51" i="18"/>
  <c r="L72" i="1" s="1"/>
  <c r="AA49" i="28"/>
  <c r="M2" i="18"/>
  <c r="M18" i="18"/>
  <c r="M12" i="18"/>
  <c r="M20" i="18"/>
  <c r="M9" i="18"/>
  <c r="M16" i="18"/>
  <c r="M11" i="18"/>
  <c r="M10" i="18"/>
  <c r="M22" i="18"/>
  <c r="M7" i="18"/>
  <c r="M5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3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2" i="18"/>
  <c r="N18" i="18"/>
  <c r="N12" i="18"/>
  <c r="N20" i="18"/>
  <c r="N9" i="18"/>
  <c r="N16" i="18"/>
  <c r="N11" i="18"/>
  <c r="N10" i="18"/>
  <c r="N22" i="18"/>
  <c r="N7" i="18"/>
  <c r="N5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3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5" i="18"/>
  <c r="H7" i="18"/>
  <c r="H22" i="18"/>
  <c r="H10" i="18"/>
  <c r="H11" i="18"/>
  <c r="H16" i="18"/>
  <c r="H9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9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3" i="18"/>
  <c r="E9" i="18"/>
  <c r="E17" i="18"/>
  <c r="E16" i="18"/>
  <c r="E4" i="18"/>
  <c r="E11" i="18"/>
  <c r="E21" i="18"/>
  <c r="E10" i="18"/>
  <c r="E19" i="18"/>
  <c r="E22" i="18"/>
  <c r="E6" i="18"/>
  <c r="E7" i="18"/>
  <c r="E13" i="18"/>
  <c r="E5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12" i="18"/>
  <c r="O2" i="18"/>
  <c r="O3" i="18"/>
  <c r="O17" i="18"/>
  <c r="O4" i="18"/>
  <c r="O21" i="18"/>
  <c r="O19" i="18"/>
  <c r="O6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9" i="18"/>
  <c r="O11" i="18"/>
  <c r="O22" i="18"/>
  <c r="O5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5" i="18"/>
  <c r="G7" i="18"/>
  <c r="G22" i="18"/>
  <c r="G10" i="18"/>
  <c r="G11" i="18"/>
  <c r="G16" i="18"/>
  <c r="G9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7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76" i="27" s="1"/>
  <c r="D3" i="27" s="1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AA76" i="27" s="1"/>
  <c r="D12" i="27" s="1"/>
  <c r="I12" i="17" s="1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2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M76" i="27" s="1"/>
  <c r="D5" i="27" s="1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0" i="18"/>
  <c r="T23" i="18"/>
  <c r="T38" i="18"/>
  <c r="T47" i="18"/>
  <c r="T25" i="18"/>
  <c r="T16" i="18"/>
  <c r="T20" i="18"/>
  <c r="T18" i="18"/>
  <c r="T5" i="18"/>
  <c r="T22" i="18"/>
  <c r="T34" i="18"/>
  <c r="T24" i="18"/>
  <c r="T7" i="18"/>
  <c r="T35" i="18"/>
  <c r="T12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1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9" i="18"/>
  <c r="T2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G76" i="25" l="1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2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2" i="18"/>
  <c r="D20" i="18"/>
  <c r="D16" i="18"/>
  <c r="D11" i="18"/>
  <c r="D22" i="18"/>
  <c r="D5" i="18"/>
  <c r="D26" i="18"/>
  <c r="D30" i="18"/>
  <c r="D34" i="18"/>
  <c r="D38" i="18"/>
  <c r="D42" i="18"/>
  <c r="D46" i="18"/>
  <c r="D50" i="18"/>
  <c r="D54" i="18"/>
  <c r="D14" i="18"/>
  <c r="D3" i="18"/>
  <c r="D4" i="18"/>
  <c r="D21" i="18"/>
  <c r="D6" i="18"/>
  <c r="D23" i="18"/>
  <c r="D27" i="18"/>
  <c r="D31" i="18"/>
  <c r="D35" i="18"/>
  <c r="D39" i="18"/>
  <c r="D43" i="18"/>
  <c r="D47" i="18"/>
  <c r="D51" i="18"/>
  <c r="D55" i="18"/>
  <c r="D18" i="18"/>
  <c r="D9" i="18"/>
  <c r="D15" i="18"/>
  <c r="D10" i="18"/>
  <c r="D7" i="18"/>
  <c r="D24" i="18"/>
  <c r="D28" i="18"/>
  <c r="D32" i="18"/>
  <c r="D36" i="18"/>
  <c r="D40" i="18"/>
  <c r="D44" i="18"/>
  <c r="D48" i="18"/>
  <c r="D52" i="18"/>
  <c r="D56" i="18"/>
  <c r="D12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2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2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2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4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2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5" i="19" s="1"/>
  <c r="P76" i="24"/>
  <c r="E6" i="24" s="1"/>
  <c r="W76" i="24"/>
  <c r="D10" i="24" s="1"/>
  <c r="E10" i="17" s="1"/>
  <c r="V76" i="25"/>
  <c r="E9" i="25" s="1"/>
  <c r="S75" i="1"/>
  <c r="I76" i="25"/>
  <c r="D3" i="25" s="1"/>
  <c r="G4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3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5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5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5" i="19"/>
  <c r="N8" i="17"/>
  <c r="L3" i="19"/>
  <c r="G9" i="17"/>
  <c r="D13" i="17"/>
  <c r="E13" i="19"/>
  <c r="F17" i="1" s="1"/>
  <c r="E5" i="19"/>
  <c r="E7" i="17"/>
  <c r="G8" i="19"/>
  <c r="K4" i="19"/>
  <c r="M3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5" i="19"/>
  <c r="K8" i="19"/>
  <c r="I7" i="17"/>
  <c r="L12" i="19"/>
  <c r="K2" i="17"/>
  <c r="N8" i="19"/>
  <c r="L7" i="17"/>
  <c r="L13" i="17"/>
  <c r="N13" i="19"/>
  <c r="O6" i="19"/>
  <c r="M5" i="17"/>
  <c r="P3" i="19"/>
  <c r="N3" i="17"/>
  <c r="P5" i="19"/>
  <c r="P7" i="19"/>
  <c r="N6" i="17"/>
  <c r="G6" i="19"/>
  <c r="H4" i="19"/>
  <c r="H12" i="19"/>
  <c r="G11" i="17"/>
  <c r="L4" i="19"/>
  <c r="J2" i="17"/>
  <c r="M12" i="19"/>
  <c r="K11" i="17"/>
  <c r="E11" i="19"/>
  <c r="E9" i="19"/>
  <c r="D8" i="17"/>
  <c r="D5" i="17"/>
  <c r="E13" i="17"/>
  <c r="F13" i="19"/>
  <c r="G17" i="1" s="1"/>
  <c r="G3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5" i="19"/>
  <c r="O4" i="19"/>
  <c r="P10" i="19"/>
  <c r="P6" i="19"/>
  <c r="N5" i="17"/>
  <c r="J6" i="17"/>
  <c r="E6" i="17"/>
  <c r="F7" i="19"/>
  <c r="F4" i="17"/>
  <c r="G5" i="17"/>
  <c r="K12" i="19"/>
  <c r="I11" i="17"/>
  <c r="M7" i="19"/>
  <c r="K6" i="17"/>
  <c r="N4" i="19"/>
  <c r="P4" i="19"/>
  <c r="F6" i="19"/>
  <c r="F13" i="17"/>
  <c r="G13" i="19"/>
  <c r="H17" i="1" s="1"/>
  <c r="H8" i="19"/>
  <c r="G7" i="17"/>
  <c r="K5" i="19"/>
  <c r="M6" i="19"/>
  <c r="K5" i="17"/>
  <c r="D9" i="17"/>
  <c r="D11" i="17"/>
  <c r="F6" i="17"/>
  <c r="H3" i="19"/>
  <c r="G3" i="17"/>
  <c r="I8" i="17"/>
  <c r="K3" i="19"/>
  <c r="I3" i="17"/>
  <c r="K7" i="19"/>
  <c r="J7" i="17"/>
  <c r="L6" i="19"/>
  <c r="J9" i="17"/>
  <c r="M5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12" i="19" l="1"/>
  <c r="G7" i="19"/>
  <c r="G2" i="19"/>
  <c r="F3" i="19"/>
  <c r="E2" i="17"/>
  <c r="E10" i="19"/>
  <c r="D2" i="17"/>
  <c r="E3" i="19"/>
  <c r="E4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4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9" i="18"/>
  <c r="K9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5" i="18"/>
  <c r="K5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7" i="18"/>
  <c r="W7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2" i="18"/>
  <c r="K2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0" i="18"/>
  <c r="W10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3" i="18"/>
  <c r="K3" i="18"/>
  <c r="E67" i="1"/>
  <c r="K67" i="1" s="1"/>
  <c r="U67" i="1" s="1"/>
  <c r="K46" i="18"/>
  <c r="W46" i="18"/>
  <c r="W30" i="18"/>
  <c r="K30" i="18"/>
  <c r="K11" i="18"/>
  <c r="W11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V80" i="1" s="1"/>
  <c r="K58" i="18"/>
  <c r="W58" i="18"/>
  <c r="K12" i="18"/>
  <c r="W12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6" i="18"/>
  <c r="K6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2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2" i="19"/>
  <c r="N3" i="19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3" i="18" s="1"/>
  <c r="O26" i="17"/>
  <c r="O30" i="17"/>
  <c r="S19" i="18" s="1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S7" i="18" s="1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9" i="18" s="1"/>
  <c r="H19" i="17"/>
  <c r="J18" i="18" s="1"/>
  <c r="O44" i="17"/>
  <c r="S31" i="18" s="1"/>
  <c r="O40" i="17"/>
  <c r="S27" i="18" s="1"/>
  <c r="O36" i="17"/>
  <c r="S23" i="18" s="1"/>
  <c r="O32" i="17"/>
  <c r="S6" i="18" s="1"/>
  <c r="O28" i="17"/>
  <c r="S21" i="18" s="1"/>
  <c r="O24" i="17"/>
  <c r="O20" i="17"/>
  <c r="S12" i="18" s="1"/>
  <c r="O16" i="17"/>
  <c r="S15" i="18" s="1"/>
  <c r="H36" i="17"/>
  <c r="J23" i="18" s="1"/>
  <c r="H28" i="17"/>
  <c r="H20" i="17"/>
  <c r="O41" i="17"/>
  <c r="S28" i="18" s="1"/>
  <c r="O29" i="17"/>
  <c r="S10" i="18" s="1"/>
  <c r="O21" i="17"/>
  <c r="S20" i="18" s="1"/>
  <c r="O15" i="17"/>
  <c r="H42" i="17"/>
  <c r="J29" i="18" s="1"/>
  <c r="H38" i="17"/>
  <c r="J25" i="18" s="1"/>
  <c r="H34" i="17"/>
  <c r="H30" i="17"/>
  <c r="H26" i="17"/>
  <c r="H22" i="17"/>
  <c r="J3" i="18" s="1"/>
  <c r="H18" i="17"/>
  <c r="O43" i="17"/>
  <c r="S30" i="18" s="1"/>
  <c r="O39" i="17"/>
  <c r="S26" i="18" s="1"/>
  <c r="O35" i="17"/>
  <c r="S5" i="18" s="1"/>
  <c r="O31" i="17"/>
  <c r="S22" i="18" s="1"/>
  <c r="O27" i="17"/>
  <c r="S11" i="18" s="1"/>
  <c r="O23" i="17"/>
  <c r="S9" i="18" s="1"/>
  <c r="O19" i="17"/>
  <c r="S18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15" i="18" l="1"/>
  <c r="J13" i="18"/>
  <c r="J14" i="18"/>
  <c r="J19" i="18"/>
  <c r="J2" i="18"/>
  <c r="J16" i="18"/>
  <c r="J5" i="18"/>
  <c r="J7" i="18"/>
  <c r="S17" i="18"/>
  <c r="J11" i="18"/>
  <c r="J20" i="18"/>
  <c r="J4" i="18"/>
  <c r="J10" i="18"/>
  <c r="J12" i="18"/>
  <c r="J17" i="18"/>
  <c r="J21" i="18"/>
  <c r="J6" i="18"/>
  <c r="S13" i="18"/>
  <c r="S2" i="18"/>
  <c r="S14" i="18"/>
  <c r="S4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5" i="18"/>
  <c r="R3" i="18"/>
  <c r="R11" i="18"/>
  <c r="R23" i="18"/>
  <c r="R16" i="18"/>
  <c r="R21" i="18"/>
  <c r="R30" i="18"/>
  <c r="R26" i="18"/>
  <c r="R14" i="18"/>
  <c r="R17" i="18"/>
  <c r="R22" i="18"/>
  <c r="R9" i="18"/>
  <c r="R33" i="18"/>
  <c r="R32" i="18"/>
  <c r="R36" i="18"/>
  <c r="R24" i="18"/>
  <c r="R10" i="18"/>
  <c r="R2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5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2" i="19" s="1"/>
  <c r="J2" i="19" s="1"/>
  <c r="I2" i="19" s="1"/>
  <c r="C6" i="19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H84" i="1" l="1"/>
  <c r="G84" i="1"/>
  <c r="V14" i="1"/>
  <c r="F84" i="1"/>
  <c r="D6" i="19"/>
  <c r="T6" i="19" s="1"/>
  <c r="E8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5" i="19"/>
  <c r="R3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5" i="19" s="1"/>
  <c r="D3" i="6"/>
  <c r="D3" i="19" s="1"/>
  <c r="U42" i="1" l="1"/>
  <c r="J6" i="19"/>
  <c r="T7" i="19"/>
  <c r="E11" i="1"/>
  <c r="D4" i="19"/>
  <c r="J4" i="19" s="1"/>
  <c r="K84" i="1"/>
  <c r="S84" i="1"/>
  <c r="T5" i="19"/>
  <c r="J5" i="19"/>
  <c r="T3" i="19"/>
  <c r="J3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V3" i="18" s="1"/>
  <c r="P26" i="17"/>
  <c r="P23" i="17"/>
  <c r="P16" i="17"/>
  <c r="P21" i="17"/>
  <c r="P17" i="17"/>
  <c r="V2" i="18" s="1"/>
  <c r="P20" i="17"/>
  <c r="P25" i="17"/>
  <c r="P18" i="17"/>
  <c r="P19" i="17"/>
  <c r="V18" i="18" s="1"/>
  <c r="V15" i="18" l="1"/>
  <c r="V9" i="18"/>
  <c r="V22" i="18"/>
  <c r="V20" i="18"/>
  <c r="V7" i="18"/>
  <c r="V12" i="18"/>
  <c r="V21" i="18"/>
  <c r="V19" i="18"/>
  <c r="I6" i="19"/>
  <c r="J10" i="1" s="1"/>
  <c r="V4" i="18"/>
  <c r="V14" i="18"/>
  <c r="V16" i="18"/>
  <c r="V17" i="18"/>
  <c r="V6" i="18"/>
  <c r="V5" i="18"/>
  <c r="V13" i="18"/>
  <c r="V10" i="18"/>
  <c r="V11" i="18"/>
  <c r="I3" i="19"/>
  <c r="J7" i="1" s="1"/>
  <c r="I5" i="19"/>
  <c r="I4" i="19"/>
  <c r="Q4" i="19"/>
  <c r="R6" i="1" s="1"/>
  <c r="P2" i="17"/>
  <c r="I31" i="18"/>
  <c r="I16" i="18"/>
  <c r="I9" i="18"/>
  <c r="I25" i="18"/>
  <c r="I34" i="18"/>
  <c r="I32" i="18"/>
  <c r="I22" i="18"/>
  <c r="I2" i="18"/>
  <c r="I18" i="18"/>
  <c r="I11" i="18"/>
  <c r="I21" i="18"/>
  <c r="I12" i="18"/>
  <c r="I7" i="18"/>
  <c r="I19" i="18"/>
  <c r="I10" i="18"/>
  <c r="I20" i="18"/>
  <c r="I38" i="18"/>
  <c r="I3" i="18"/>
  <c r="I5" i="18"/>
  <c r="J23" i="1" s="1"/>
  <c r="I4" i="18"/>
  <c r="I37" i="18"/>
  <c r="I23" i="18"/>
  <c r="I6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3" i="19"/>
  <c r="Q8" i="19"/>
  <c r="Q5" i="19"/>
  <c r="V48" i="1"/>
  <c r="R15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3" i="19" s="1"/>
  <c r="M19" i="1"/>
  <c r="H19" i="1"/>
  <c r="N19" i="1"/>
  <c r="E6" i="1"/>
  <c r="K6" i="1" s="1"/>
  <c r="E7" i="1"/>
  <c r="K7" i="1" s="1"/>
  <c r="E8" i="1"/>
  <c r="K8" i="1" s="1"/>
  <c r="P15" i="17"/>
  <c r="P4" i="17"/>
  <c r="S5" i="19" s="1"/>
  <c r="J24" i="1" l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3" i="18"/>
  <c r="U29" i="18"/>
  <c r="U37" i="18"/>
  <c r="U10" i="18"/>
  <c r="R7" i="18"/>
  <c r="R12" i="18"/>
  <c r="R19" i="18"/>
  <c r="R31" i="1" s="1"/>
  <c r="U24" i="18"/>
  <c r="U36" i="18"/>
  <c r="R6" i="18"/>
  <c r="R39" i="1" s="1"/>
  <c r="U2" i="18"/>
  <c r="U14" i="18"/>
  <c r="U11" i="18"/>
  <c r="U22" i="18"/>
  <c r="R27" i="18"/>
  <c r="R34" i="18"/>
  <c r="R54" i="1" s="1"/>
  <c r="R35" i="18"/>
  <c r="U25" i="18"/>
  <c r="U5" i="18"/>
  <c r="U16" i="18"/>
  <c r="U17" i="18"/>
  <c r="U26" i="18"/>
  <c r="U30" i="18"/>
  <c r="U33" i="18"/>
  <c r="U18" i="18"/>
  <c r="U23" i="18"/>
  <c r="R4" i="18"/>
  <c r="U9" i="18"/>
  <c r="R20" i="18"/>
  <c r="R31" i="18"/>
  <c r="S4" i="19"/>
  <c r="T7" i="1" s="1"/>
  <c r="T10" i="1"/>
  <c r="U15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R30" i="1" l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6" i="18"/>
  <c r="T39" i="1" s="1"/>
  <c r="U27" i="18"/>
  <c r="T47" i="1" s="1"/>
  <c r="U28" i="18"/>
  <c r="T49" i="1" s="1"/>
  <c r="U31" i="18"/>
  <c r="T51" i="1" s="1"/>
  <c r="U32" i="18"/>
  <c r="U7" i="18"/>
  <c r="T43" i="1" s="1"/>
  <c r="U20" i="18"/>
  <c r="T29" i="1" s="1"/>
  <c r="U35" i="18"/>
  <c r="U38" i="18"/>
  <c r="U12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<sst xmlns="http://schemas.openxmlformats.org/spreadsheetml/2006/main" count="662" uniqueCount="173">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</sst>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63</v>
      </c>
      <c r="L1" s="158"/>
      <c r="M1" s="157"/>
      <c r="N1" s="157"/>
      <c r="O1" s="157"/>
      <c r="P1" s="156" t="s">
        <v>69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59" t="s">
        <v>1</v>
      </c>
      <c r="K3" s="159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'Übersicht Gruppen'!B2</f>
        <v>SV Lähden</v>
      </c>
      <c r="C6" s="151"/>
      <c r="D6" s="36">
        <f>'Übersicht Gruppen'!C2</f>
        <v>359.70000000000005</v>
      </c>
      <c r="E6" s="36">
        <f>'Übersicht Gruppen'!D2</f>
        <v>190.5</v>
      </c>
      <c r="F6" s="36">
        <f>'Übersicht Gruppen'!E2</f>
        <v>376.70000000000005</v>
      </c>
      <c r="G6" s="36">
        <f>'Übersicht Gruppen'!F2</f>
        <v>358.4</v>
      </c>
      <c r="H6" s="36">
        <f>'Übersicht Gruppen'!G2</f>
        <v>367.20000000000005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1652.5000000000002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1652.5000000000002</v>
      </c>
      <c r="V6" s="155"/>
    </row>
    <row r="7" spans="1:22" ht="20.25" customHeight="1" x14ac:dyDescent="0.25">
      <c r="A7" s="39">
        <v>2</v>
      </c>
      <c r="B7" s="152" t="str">
        <f>'Übersicht Gruppen'!B3</f>
        <v>SV Sögel</v>
      </c>
      <c r="C7" s="153"/>
      <c r="D7" s="40">
        <f>'Übersicht Gruppen'!C3</f>
        <v>322.60000000000002</v>
      </c>
      <c r="E7" s="40">
        <f>'Übersicht Gruppen'!D3</f>
        <v>333.1</v>
      </c>
      <c r="F7" s="40">
        <f>'Übersicht Gruppen'!E3</f>
        <v>346.2</v>
      </c>
      <c r="G7" s="40">
        <f>'Übersicht Gruppen'!F3</f>
        <v>319</v>
      </c>
      <c r="H7" s="40">
        <f>'Übersicht Gruppen'!G3</f>
        <v>188.6</v>
      </c>
      <c r="I7" s="40">
        <f>'Übersicht Gruppen'!H3</f>
        <v>0</v>
      </c>
      <c r="J7" s="41">
        <f>'Übersicht Gruppen'!I3</f>
        <v>301.89999999999998</v>
      </c>
      <c r="K7" s="42">
        <f t="shared" si="0"/>
        <v>1509.5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301.89999999999998</v>
      </c>
      <c r="U7" s="42">
        <f t="shared" ref="U7:U17" si="2">SUM(S7+K7)</f>
        <v>1509.5</v>
      </c>
      <c r="V7" s="42">
        <f>(U6-U7)*-1</f>
        <v>-143.00000000000023</v>
      </c>
    </row>
    <row r="8" spans="1:22" ht="20.25" customHeight="1" x14ac:dyDescent="0.25">
      <c r="A8" s="43">
        <v>3</v>
      </c>
      <c r="B8" s="150" t="str">
        <f>'Übersicht Gruppen'!B4</f>
        <v>SV Spahnharrenstätte</v>
      </c>
      <c r="C8" s="151"/>
      <c r="D8" s="36">
        <f>'Übersicht Gruppen'!C4</f>
        <v>126.7</v>
      </c>
      <c r="E8" s="36">
        <f>'Übersicht Gruppen'!D4</f>
        <v>153.69999999999999</v>
      </c>
      <c r="F8" s="36">
        <f>'Übersicht Gruppen'!E4</f>
        <v>148.69999999999999</v>
      </c>
      <c r="G8" s="36">
        <f>'Übersicht Gruppen'!F4</f>
        <v>232.5</v>
      </c>
      <c r="H8" s="36">
        <f>'Übersicht Gruppen'!G4</f>
        <v>261.89999999999998</v>
      </c>
      <c r="I8" s="36">
        <f>'Übersicht Gruppen'!H4</f>
        <v>0</v>
      </c>
      <c r="J8" s="37">
        <f>'Übersicht Gruppen'!I4</f>
        <v>184.7</v>
      </c>
      <c r="K8" s="38">
        <f t="shared" si="0"/>
        <v>923.49999999999989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184.7</v>
      </c>
      <c r="U8" s="38">
        <f t="shared" si="2"/>
        <v>923.49999999999989</v>
      </c>
      <c r="V8" s="38">
        <f t="shared" ref="V8:V17" si="3">(U7-U8)*-1</f>
        <v>-586.00000000000011</v>
      </c>
    </row>
    <row r="9" spans="1:22" ht="20.25" customHeight="1" x14ac:dyDescent="0.25">
      <c r="A9" s="29">
        <v>4</v>
      </c>
      <c r="B9" s="152" t="str">
        <f>'Übersicht Gruppen'!B5</f>
        <v>SV Lorup</v>
      </c>
      <c r="C9" s="153"/>
      <c r="D9" s="40">
        <f>'Übersicht Gruppen'!C5</f>
        <v>357.9</v>
      </c>
      <c r="E9" s="40">
        <f>'Übersicht Gruppen'!D5</f>
        <v>0</v>
      </c>
      <c r="F9" s="40">
        <f>'Übersicht Gruppen'!E5</f>
        <v>131</v>
      </c>
      <c r="G9" s="40">
        <f>'Übersicht Gruppen'!F5</f>
        <v>143</v>
      </c>
      <c r="H9" s="40">
        <f>'Übersicht Gruppen'!G5</f>
        <v>251.6</v>
      </c>
      <c r="I9" s="40">
        <f>'Übersicht Gruppen'!H5</f>
        <v>0</v>
      </c>
      <c r="J9" s="41">
        <f>'Übersicht Gruppen'!I5</f>
        <v>220.875</v>
      </c>
      <c r="K9" s="42">
        <f t="shared" si="0"/>
        <v>883.5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220.875</v>
      </c>
      <c r="U9" s="42">
        <f t="shared" si="2"/>
        <v>883.5</v>
      </c>
      <c r="V9" s="42">
        <f t="shared" si="3"/>
        <v>-39.999999999999886</v>
      </c>
    </row>
    <row r="10" spans="1:22" ht="20.25" customHeight="1" x14ac:dyDescent="0.25">
      <c r="A10" s="44">
        <v>5</v>
      </c>
      <c r="B10" s="150" t="str">
        <f>'Übersicht Gruppen'!B6</f>
        <v>SV Esterwegen</v>
      </c>
      <c r="C10" s="151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128.72</v>
      </c>
      <c r="U10" s="38">
        <f t="shared" si="2"/>
        <v>643.6</v>
      </c>
      <c r="V10" s="38">
        <f t="shared" si="3"/>
        <v>-239.89999999999998</v>
      </c>
    </row>
    <row r="11" spans="1:22" ht="20.25" customHeight="1" x14ac:dyDescent="0.25">
      <c r="A11" s="45">
        <v>6</v>
      </c>
      <c r="B11" s="152" t="str">
        <f>'Übersicht Gruppen'!B7</f>
        <v>Verein VI</v>
      </c>
      <c r="C11" s="15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-643.6</v>
      </c>
    </row>
    <row r="12" spans="1:22" ht="20.25" customHeight="1" x14ac:dyDescent="0.25">
      <c r="A12" s="44">
        <v>7</v>
      </c>
      <c r="B12" s="150" t="str">
        <f>'Übersicht Gruppen'!B8</f>
        <v>Verein VII</v>
      </c>
      <c r="C12" s="15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2" t="str">
        <f>'Übersicht Gruppen'!B9</f>
        <v>Verein VIII</v>
      </c>
      <c r="C13" s="15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0" t="str">
        <f>'Übersicht Gruppen'!B10</f>
        <v>Verein IX</v>
      </c>
      <c r="C14" s="15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2" t="str">
        <f>'Übersicht Gruppen'!B11</f>
        <v>Verein X</v>
      </c>
      <c r="C15" s="15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203.54999999999998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139.36583333333331</v>
      </c>
      <c r="U19" s="38">
        <f t="shared" si="4"/>
        <v>935.43333333333339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186.8</v>
      </c>
      <c r="H23" s="38">
        <f>'Übersicht Schützen'!G2</f>
        <v>189.3</v>
      </c>
      <c r="I23" s="38">
        <f>'Übersicht Schützen'!H2</f>
        <v>0</v>
      </c>
      <c r="J23" s="56">
        <f>'Übersicht Schützen'!I2</f>
        <v>187.07999999999998</v>
      </c>
      <c r="K23" s="38">
        <f>SUM(D23:I23)</f>
        <v>935.39999999999986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187.07999999999998</v>
      </c>
      <c r="U23" s="38">
        <f>SUM(K23+S23)</f>
        <v>935.39999999999986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160.9</v>
      </c>
      <c r="H24" s="42">
        <f>'Übersicht Schützen'!G3</f>
        <v>188.6</v>
      </c>
      <c r="I24" s="42">
        <f>'Übersicht Schützen'!H3</f>
        <v>0</v>
      </c>
      <c r="J24" s="59">
        <f>'Übersicht Schützen'!I3</f>
        <v>178.06</v>
      </c>
      <c r="K24" s="42">
        <f>SUM(D24:I24)</f>
        <v>890.3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178.06</v>
      </c>
      <c r="U24" s="42">
        <f t="shared" ref="U24:U58" si="6">SUM(K24+S24)</f>
        <v>890.3</v>
      </c>
      <c r="V24" s="42">
        <f>(U23-U24)*-1</f>
        <v>-45.099999999999909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147.61999999999998</v>
      </c>
      <c r="U25" s="38">
        <f t="shared" si="6"/>
        <v>738.09999999999991</v>
      </c>
      <c r="V25" s="38">
        <f t="shared" ref="V25:V52" si="8">(U24-U25)*-1</f>
        <v>-152.20000000000005</v>
      </c>
    </row>
    <row r="26" spans="1:22" s="51" customFormat="1" ht="18" customHeight="1" x14ac:dyDescent="0.25">
      <c r="A26" s="52">
        <v>4</v>
      </c>
      <c r="B26" s="57" t="str">
        <f>'Übersicht Schützen'!A5</f>
        <v>Preut Amelie</v>
      </c>
      <c r="C26" s="89" t="str">
        <f>'Übersicht Schützen'!B5</f>
        <v>SV Lähden</v>
      </c>
      <c r="D26" s="58">
        <f>'Übersicht Schützen'!C5</f>
        <v>179.3</v>
      </c>
      <c r="E26" s="42">
        <f>'Übersicht Schützen'!D5</f>
        <v>0</v>
      </c>
      <c r="F26" s="42">
        <f>'Übersicht Schützen'!E5</f>
        <v>188.3</v>
      </c>
      <c r="G26" s="42">
        <f>'Übersicht Schützen'!F5</f>
        <v>171.6</v>
      </c>
      <c r="H26" s="42">
        <f>'Übersicht Schützen'!G5</f>
        <v>177.9</v>
      </c>
      <c r="I26" s="42">
        <f>'Übersicht Schützen'!H5</f>
        <v>0</v>
      </c>
      <c r="J26" s="59">
        <f>'Übersicht Schützen'!I5</f>
        <v>179.27500000000001</v>
      </c>
      <c r="K26" s="42">
        <f t="shared" si="7"/>
        <v>717.1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179.27500000000001</v>
      </c>
      <c r="U26" s="42">
        <f t="shared" si="6"/>
        <v>717.1</v>
      </c>
      <c r="V26" s="42">
        <f t="shared" si="8"/>
        <v>-20.999999999999886</v>
      </c>
    </row>
    <row r="27" spans="1:22" s="51" customFormat="1" ht="18" customHeight="1" x14ac:dyDescent="0.25">
      <c r="A27" s="43">
        <v>5</v>
      </c>
      <c r="B27" s="54" t="str">
        <f>'Übersicht Schützen'!A6</f>
        <v>Rieke Thorben</v>
      </c>
      <c r="C27" s="88" t="str">
        <f>'Übersicht Schützen'!B6</f>
        <v>SV Esterwegen</v>
      </c>
      <c r="D27" s="55">
        <f>'Übersicht Schützen'!C6</f>
        <v>120.2</v>
      </c>
      <c r="E27" s="38">
        <f>'Übersicht Schützen'!D6</f>
        <v>103.6</v>
      </c>
      <c r="F27" s="38">
        <f>'Übersicht Schützen'!E6</f>
        <v>132.5</v>
      </c>
      <c r="G27" s="38">
        <f>'Übersicht Schützen'!F6</f>
        <v>135.30000000000001</v>
      </c>
      <c r="H27" s="38">
        <f>'Übersicht Schützen'!G6</f>
        <v>152</v>
      </c>
      <c r="I27" s="38">
        <f>'Übersicht Schützen'!H6</f>
        <v>0</v>
      </c>
      <c r="J27" s="56">
        <f>'Übersicht Schützen'!I6</f>
        <v>128.72</v>
      </c>
      <c r="K27" s="38">
        <f t="shared" si="7"/>
        <v>643.6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128.72</v>
      </c>
      <c r="U27" s="38">
        <f t="shared" si="6"/>
        <v>643.6</v>
      </c>
      <c r="V27" s="38">
        <f t="shared" si="8"/>
        <v>-73.5</v>
      </c>
    </row>
    <row r="28" spans="1:22" s="51" customFormat="1" ht="18" customHeight="1" x14ac:dyDescent="0.25">
      <c r="A28" s="29">
        <v>6</v>
      </c>
      <c r="B28" s="57" t="str">
        <f>'Übersicht Schützen'!A7</f>
        <v>Husmann Louisa</v>
      </c>
      <c r="C28" s="89" t="str">
        <f>'Übersicht Schützen'!B7</f>
        <v>SV Sögel</v>
      </c>
      <c r="D28" s="58">
        <f>'Übersicht Schützen'!C7</f>
        <v>145.4</v>
      </c>
      <c r="E28" s="42">
        <f>'Übersicht Schützen'!D7</f>
        <v>155.5</v>
      </c>
      <c r="F28" s="42">
        <f>'Übersicht Schützen'!E7</f>
        <v>160.19999999999999</v>
      </c>
      <c r="G28" s="42">
        <f>'Übersicht Schützen'!F7</f>
        <v>158.1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154.79999999999998</v>
      </c>
      <c r="K28" s="42">
        <f t="shared" si="7"/>
        <v>619.19999999999993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154.79999999999998</v>
      </c>
      <c r="U28" s="42">
        <f t="shared" si="6"/>
        <v>619.19999999999993</v>
      </c>
      <c r="V28" s="42">
        <f t="shared" si="8"/>
        <v>-24.400000000000091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142.52500000000001</v>
      </c>
      <c r="U29" s="38">
        <f t="shared" si="6"/>
        <v>570.1</v>
      </c>
      <c r="V29" s="38">
        <f t="shared" si="8"/>
        <v>-49.099999999999909</v>
      </c>
    </row>
    <row r="30" spans="1:22" s="51" customFormat="1" ht="18" customHeight="1" x14ac:dyDescent="0.25">
      <c r="A30" s="29">
        <v>8</v>
      </c>
      <c r="B30" s="57" t="str">
        <f>'Übersicht Schützen'!A9</f>
        <v>Leis Jan</v>
      </c>
      <c r="C30" s="89" t="str">
        <f>'Übersicht Schützen'!B9</f>
        <v>SV Spahnharrenstätte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87.4</v>
      </c>
      <c r="H30" s="42">
        <f>'Übersicht Schützen'!G9</f>
        <v>98</v>
      </c>
      <c r="I30" s="42">
        <f>'Übersicht Schützen'!H9</f>
        <v>0</v>
      </c>
      <c r="J30" s="59">
        <f>'Übersicht Schützen'!I9</f>
        <v>92.7</v>
      </c>
      <c r="K30" s="42">
        <f t="shared" si="7"/>
        <v>185.4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92.7</v>
      </c>
      <c r="U30" s="42">
        <f t="shared" si="6"/>
        <v>185.4</v>
      </c>
      <c r="V30" s="42">
        <f t="shared" si="8"/>
        <v>-384.70000000000005</v>
      </c>
    </row>
    <row r="31" spans="1:22" s="51" customFormat="1" ht="18" customHeight="1" x14ac:dyDescent="0.25">
      <c r="A31" s="43">
        <v>9</v>
      </c>
      <c r="B31" s="54" t="str">
        <f>'Übersicht Schützen'!A10</f>
        <v>Helmer Nils</v>
      </c>
      <c r="C31" s="88" t="str">
        <f>'Übersicht Schützen'!B10</f>
        <v>SV Lorup</v>
      </c>
      <c r="D31" s="55">
        <f>'Übersicht Schützen'!C10</f>
        <v>110.9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110.9</v>
      </c>
      <c r="K31" s="38">
        <f t="shared" si="7"/>
        <v>110.9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110.9</v>
      </c>
      <c r="U31" s="38">
        <f t="shared" si="6"/>
        <v>110.9</v>
      </c>
      <c r="V31" s="38">
        <f t="shared" si="8"/>
        <v>-74.5</v>
      </c>
    </row>
    <row r="32" spans="1:22" s="51" customFormat="1" ht="18" customHeight="1" x14ac:dyDescent="0.25">
      <c r="A32" s="52">
        <v>10</v>
      </c>
      <c r="B32" s="57" t="str">
        <f>'Übersicht Schützen'!A11</f>
        <v>Gretenabeln Elena</v>
      </c>
      <c r="C32" s="89" t="str">
        <f>'Übersicht Schützen'!B11</f>
        <v>SV Lorup</v>
      </c>
      <c r="D32" s="58">
        <f>'Übersicht Schützen'!C11</f>
        <v>105.9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105.9</v>
      </c>
      <c r="K32" s="42">
        <f t="shared" si="7"/>
        <v>105.9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105.9</v>
      </c>
      <c r="U32" s="42">
        <f t="shared" si="6"/>
        <v>105.9</v>
      </c>
      <c r="V32" s="42">
        <f t="shared" si="8"/>
        <v>-5</v>
      </c>
    </row>
    <row r="33" spans="1:44" s="51" customFormat="1" ht="18" customHeight="1" x14ac:dyDescent="0.25">
      <c r="A33" s="50">
        <v>11</v>
      </c>
      <c r="B33" s="54" t="str">
        <f>'Übersicht Schützen'!A12</f>
        <v>Kreuzhermes, Gerrit</v>
      </c>
      <c r="C33" s="88" t="str">
        <f>'Übersicht Schützen'!B12</f>
        <v>SV Lorup</v>
      </c>
      <c r="D33" s="55">
        <f>'Übersicht Schützen'!C12</f>
        <v>0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96.6</v>
      </c>
      <c r="I33" s="38">
        <f>'Übersicht Schützen'!H12</f>
        <v>0</v>
      </c>
      <c r="J33" s="56">
        <f>'Übersicht Schützen'!I12</f>
        <v>96.6</v>
      </c>
      <c r="K33" s="38">
        <f t="shared" si="7"/>
        <v>96.6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96.6</v>
      </c>
      <c r="U33" s="38">
        <f t="shared" si="6"/>
        <v>96.6</v>
      </c>
      <c r="V33" s="38">
        <f t="shared" si="8"/>
        <v>-9.3000000000000114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-96.6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138.56181818181818</v>
      </c>
      <c r="U84" s="112">
        <f>(K84+S84)</f>
        <v>510.23636363636359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5" t="str">
        <f>Übersicht!P1</f>
        <v>Schüler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58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0" t="s">
        <v>158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186.8</v>
      </c>
      <c r="G2" s="9">
        <f>VLOOKUP($A2,'5'!$B$10:$D$75,3,FALSE)</f>
        <v>189.3</v>
      </c>
      <c r="H2" s="9">
        <f>VLOOKUP($A2,'6'!$B$10:$D$75,3,FALSE)</f>
        <v>0</v>
      </c>
      <c r="I2" s="9">
        <f>IF(J2 &gt; 0,K2/J2,0)</f>
        <v>187.07999999999998</v>
      </c>
      <c r="J2" s="9">
        <f>VLOOKUP(A2,Formelhilfe!$A$15:$H$74,8,FALSE)</f>
        <v>5</v>
      </c>
      <c r="K2" s="10">
        <f>SUM(C2:H2)</f>
        <v>935.39999999999986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187.07999999999998</v>
      </c>
      <c r="V2" s="9">
        <f>VLOOKUP(A2,Formelhilfe!$A$15:$P$74,16,FALSE)</f>
        <v>5</v>
      </c>
      <c r="W2" s="11">
        <f>SUM(C2:H2,L2:Q2)</f>
        <v>935.39999999999986</v>
      </c>
    </row>
    <row r="3" spans="1:23" ht="20.25" customHeight="1" x14ac:dyDescent="0.35">
      <c r="A3" s="180" t="s">
        <v>163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160.9</v>
      </c>
      <c r="G3" s="9">
        <f>VLOOKUP($A3,'5'!$B$10:$D$75,3,FALSE)</f>
        <v>188.6</v>
      </c>
      <c r="H3" s="9">
        <f>VLOOKUP($A3,'6'!$B$10:$D$75,3,FALSE)</f>
        <v>0</v>
      </c>
      <c r="I3" s="9">
        <f>IF(J3 &gt; 0,K3/J3,0)</f>
        <v>178.06</v>
      </c>
      <c r="J3" s="9">
        <f>VLOOKUP(A3,Formelhilfe!$A$15:$H$74,8,FALSE)</f>
        <v>5</v>
      </c>
      <c r="K3" s="10">
        <f>SUM(C3:H3)</f>
        <v>890.3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178.06</v>
      </c>
      <c r="V3" s="9">
        <f>VLOOKUP(A3,Formelhilfe!$A$15:$P$74,16,FALSE)</f>
        <v>5</v>
      </c>
      <c r="W3" s="11">
        <f>SUM(C3:H3,L3:Q3)</f>
        <v>890.3</v>
      </c>
    </row>
    <row r="4" spans="1:23" ht="20.25" customHeight="1" x14ac:dyDescent="0.35">
      <c r="A4" s="180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147.61999999999998</v>
      </c>
      <c r="V4" s="9">
        <f>VLOOKUP(A4,Formelhilfe!$A$15:$P$74,16,FALSE)</f>
        <v>5</v>
      </c>
      <c r="W4" s="11">
        <f>SUM(C4:H4,L4:Q4)</f>
        <v>738.09999999999991</v>
      </c>
    </row>
    <row r="5" spans="1:23" ht="20.25" customHeight="1" x14ac:dyDescent="0.35">
      <c r="A5" s="180" t="s">
        <v>157</v>
      </c>
      <c r="B5" s="92" t="str">
        <f>VLOOKUP(A5,'Wettkampf 1'!$B$16:$C$75,2,FALSE)</f>
        <v>SV Lähden</v>
      </c>
      <c r="C5" s="9">
        <f>VLOOKUP(A5,'Wettkampf 1'!$B$16:$D$75,3,FALSE)</f>
        <v>179.3</v>
      </c>
      <c r="D5" s="9">
        <f>VLOOKUP($A5,'2'!$B$16:$D$75,3,FALSE)</f>
        <v>0</v>
      </c>
      <c r="E5" s="9">
        <f>VLOOKUP($A5,'3'!$B$10:$D$75,3,FALSE)</f>
        <v>188.3</v>
      </c>
      <c r="F5" s="9">
        <f>VLOOKUP($A5,'4'!$B$10:$D$75,3,FALSE)</f>
        <v>171.6</v>
      </c>
      <c r="G5" s="9">
        <f>VLOOKUP($A5,'5'!$B$10:$D$75,3,FALSE)</f>
        <v>177.9</v>
      </c>
      <c r="H5" s="9">
        <f>VLOOKUP($A5,'6'!$B$10:$D$75,3,FALSE)</f>
        <v>0</v>
      </c>
      <c r="I5" s="9">
        <f>IF(J5 &gt; 0,K5/J5,0)</f>
        <v>179.27500000000001</v>
      </c>
      <c r="J5" s="9">
        <f>VLOOKUP(A5,Formelhilfe!$A$15:$H$74,8,FALSE)</f>
        <v>4</v>
      </c>
      <c r="K5" s="10">
        <f>SUM(C5:H5)</f>
        <v>717.1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179.27500000000001</v>
      </c>
      <c r="V5" s="9">
        <f>VLOOKUP(A5,Formelhilfe!$A$15:$P$74,16,FALSE)</f>
        <v>4</v>
      </c>
      <c r="W5" s="11">
        <f>SUM(C5:H5,L5:Q5)</f>
        <v>717.1</v>
      </c>
    </row>
    <row r="6" spans="1:23" ht="20.25" customHeight="1" x14ac:dyDescent="0.35">
      <c r="A6" s="180" t="s">
        <v>169</v>
      </c>
      <c r="B6" s="92" t="str">
        <f>VLOOKUP(A6,'Wettkampf 1'!$B$16:$C$75,2,FALSE)</f>
        <v>SV Esterwegen</v>
      </c>
      <c r="C6" s="9">
        <f>VLOOKUP(A6,'Wettkampf 1'!$B$16:$D$75,3,FALSE)</f>
        <v>120.2</v>
      </c>
      <c r="D6" s="9">
        <f>VLOOKUP($A6,'2'!$B$16:$D$75,3,FALSE)</f>
        <v>103.6</v>
      </c>
      <c r="E6" s="9">
        <f>VLOOKUP($A6,'3'!$B$10:$D$75,3,FALSE)</f>
        <v>132.5</v>
      </c>
      <c r="F6" s="9">
        <f>VLOOKUP($A6,'4'!$B$10:$D$75,3,FALSE)</f>
        <v>135.30000000000001</v>
      </c>
      <c r="G6" s="9">
        <f>VLOOKUP($A6,'5'!$B$10:$D$75,3,FALSE)</f>
        <v>152</v>
      </c>
      <c r="H6" s="9">
        <f>VLOOKUP($A6,'6'!$B$10:$D$75,3,FALSE)</f>
        <v>0</v>
      </c>
      <c r="I6" s="9">
        <f>IF(J6 &gt; 0,K6/J6,0)</f>
        <v>128.72</v>
      </c>
      <c r="J6" s="9">
        <f>VLOOKUP(A6,Formelhilfe!$A$15:$H$74,8,FALSE)</f>
        <v>5</v>
      </c>
      <c r="K6" s="10">
        <f>SUM(C6:H6)</f>
        <v>643.6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128.72</v>
      </c>
      <c r="V6" s="9">
        <f>VLOOKUP(A6,Formelhilfe!$A$15:$P$74,16,FALSE)</f>
        <v>5</v>
      </c>
      <c r="W6" s="11">
        <f>SUM(C6:H6,L6:Q6)</f>
        <v>643.6</v>
      </c>
    </row>
    <row r="7" spans="1:23" ht="20.25" customHeight="1" x14ac:dyDescent="0.35">
      <c r="A7" s="180" t="s">
        <v>162</v>
      </c>
      <c r="B7" s="92" t="str">
        <f>VLOOKUP(A7,'Wettkampf 1'!$B$16:$C$75,2,FALSE)</f>
        <v>SV Sögel</v>
      </c>
      <c r="C7" s="9">
        <f>VLOOKUP(A7,'Wettkampf 1'!$B$16:$D$75,3,FALSE)</f>
        <v>145.4</v>
      </c>
      <c r="D7" s="9">
        <f>VLOOKUP($A7,'2'!$B$16:$D$75,3,FALSE)</f>
        <v>155.5</v>
      </c>
      <c r="E7" s="9">
        <f>VLOOKUP($A7,'3'!$B$10:$D$75,3,FALSE)</f>
        <v>160.19999999999999</v>
      </c>
      <c r="F7" s="9">
        <f>VLOOKUP($A7,'4'!$B$10:$D$75,3,FALSE)</f>
        <v>158.1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154.79999999999998</v>
      </c>
      <c r="J7" s="9">
        <f>VLOOKUP(A7,Formelhilfe!$A$15:$H$74,8,FALSE)</f>
        <v>4</v>
      </c>
      <c r="K7" s="10">
        <f>SUM(C7:H7)</f>
        <v>619.19999999999993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154.79999999999998</v>
      </c>
      <c r="V7" s="9">
        <f>VLOOKUP(A7,Formelhilfe!$A$15:$P$74,16,FALSE)</f>
        <v>4</v>
      </c>
      <c r="W7" s="11">
        <f>SUM(C7:H7,L7:Q7)</f>
        <v>619.19999999999993</v>
      </c>
    </row>
    <row r="8" spans="1:23" ht="20.25" customHeight="1" x14ac:dyDescent="0.35">
      <c r="A8" s="180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142.52500000000001</v>
      </c>
      <c r="V8" s="9">
        <f>VLOOKUP(A8,Formelhilfe!$A$15:$P$74,16,FALSE)</f>
        <v>4</v>
      </c>
      <c r="W8" s="11">
        <f>SUM(C8:H8,L8:Q8)</f>
        <v>570.1</v>
      </c>
    </row>
    <row r="9" spans="1:23" ht="20.25" customHeight="1" x14ac:dyDescent="0.35">
      <c r="A9" s="180" t="s">
        <v>171</v>
      </c>
      <c r="B9" s="92" t="str">
        <f>VLOOKUP(A9,'Wettkampf 1'!$B$16:$C$75,2,FALSE)</f>
        <v>SV Spahnharrenstätte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87.4</v>
      </c>
      <c r="G9" s="9">
        <f>VLOOKUP($A9,'5'!$B$10:$D$75,3,FALSE)</f>
        <v>98</v>
      </c>
      <c r="H9" s="9">
        <f>VLOOKUP($A9,'6'!$B$10:$D$75,3,FALSE)</f>
        <v>0</v>
      </c>
      <c r="I9" s="9">
        <f>IF(J9 &gt; 0,K9/J9,0)</f>
        <v>92.7</v>
      </c>
      <c r="J9" s="9">
        <f>VLOOKUP(A9,Formelhilfe!$A$15:$H$74,8,FALSE)</f>
        <v>2</v>
      </c>
      <c r="K9" s="10">
        <f>SUM(C9:H9)</f>
        <v>185.4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92.7</v>
      </c>
      <c r="V9" s="9">
        <f>VLOOKUP(A9,Formelhilfe!$A$15:$P$74,16,FALSE)</f>
        <v>2</v>
      </c>
      <c r="W9" s="11">
        <f>SUM(C9:H9,L9:Q9)</f>
        <v>185.4</v>
      </c>
    </row>
    <row r="10" spans="1:23" ht="20.25" customHeight="1" x14ac:dyDescent="0.35">
      <c r="A10" s="180" t="s">
        <v>164</v>
      </c>
      <c r="B10" s="92" t="str">
        <f>VLOOKUP(A10,'Wettkampf 1'!$B$16:$C$75,2,FALSE)</f>
        <v>SV Lorup</v>
      </c>
      <c r="C10" s="9">
        <f>VLOOKUP(A10,'Wettkampf 1'!$B$16:$D$75,3,FALSE)</f>
        <v>110.9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110.9</v>
      </c>
      <c r="J10" s="9">
        <f>VLOOKUP(A10,Formelhilfe!$A$15:$H$74,8,FALSE)</f>
        <v>1</v>
      </c>
      <c r="K10" s="10">
        <f>SUM(C10:H10)</f>
        <v>110.9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110.9</v>
      </c>
      <c r="V10" s="9">
        <f>VLOOKUP(A10,Formelhilfe!$A$15:$P$74,16,FALSE)</f>
        <v>1</v>
      </c>
      <c r="W10" s="11">
        <f>SUM(C10:H10,L10:Q10)</f>
        <v>110.9</v>
      </c>
    </row>
    <row r="11" spans="1:23" ht="20.25" customHeight="1" x14ac:dyDescent="0.35">
      <c r="A11" s="180" t="s">
        <v>165</v>
      </c>
      <c r="B11" s="92" t="str">
        <f>VLOOKUP(A11,'Wettkampf 1'!$B$16:$C$75,2,FALSE)</f>
        <v>SV Lorup</v>
      </c>
      <c r="C11" s="9">
        <f>VLOOKUP(A11,'Wettkampf 1'!$B$16:$D$75,3,FALSE)</f>
        <v>105.9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105.9</v>
      </c>
      <c r="J11" s="9">
        <f>VLOOKUP(A11,Formelhilfe!$A$15:$H$74,8,FALSE)</f>
        <v>1</v>
      </c>
      <c r="K11" s="10">
        <f>SUM(C11:H11)</f>
        <v>105.9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105.9</v>
      </c>
      <c r="V11" s="9">
        <f>VLOOKUP(A11,Formelhilfe!$A$15:$P$74,16,FALSE)</f>
        <v>1</v>
      </c>
      <c r="W11" s="11">
        <f>SUM(C11:H11,L11:Q11)</f>
        <v>105.9</v>
      </c>
    </row>
    <row r="12" spans="1:23" ht="20.25" customHeight="1" x14ac:dyDescent="0.35">
      <c r="A12" s="180" t="s">
        <v>172</v>
      </c>
      <c r="B12" s="92" t="str">
        <f>VLOOKUP(A12,'Wettkampf 1'!$B$16:$C$75,2,FALSE)</f>
        <v>SV Lorup</v>
      </c>
      <c r="C12" s="9">
        <f>VLOOKUP(A12,'Wettkampf 1'!$B$16:$D$75,3,FALSE)</f>
        <v>0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96.6</v>
      </c>
      <c r="H12" s="9">
        <f>VLOOKUP($A12,'6'!$B$10:$D$75,3,FALSE)</f>
        <v>0</v>
      </c>
      <c r="I12" s="9">
        <f>IF(J12 &gt; 0,K12/J12,0)</f>
        <v>96.6</v>
      </c>
      <c r="J12" s="9">
        <f>VLOOKUP(A12,Formelhilfe!$A$15:$H$74,8,FALSE)</f>
        <v>1</v>
      </c>
      <c r="K12" s="10">
        <f>SUM(C12:H12)</f>
        <v>96.6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96.6</v>
      </c>
      <c r="V12" s="9">
        <f>VLOOKUP(A12,Formelhilfe!$A$15:$P$74,16,FALSE)</f>
        <v>1</v>
      </c>
      <c r="W12" s="11">
        <f>SUM(C12:H12,L12:Q12)</f>
        <v>96.6</v>
      </c>
    </row>
    <row r="13" spans="1:23" ht="20.25" customHeight="1" x14ac:dyDescent="0.35">
      <c r="A13" s="180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80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80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80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80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80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80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0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80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80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80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80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80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80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80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80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80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80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80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80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80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80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80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80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80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80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80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80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80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80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80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80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80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80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80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80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80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80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80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80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80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80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80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80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80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80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80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80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80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80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4</v>
      </c>
    </row>
    <row r="16" spans="1:21" ht="15.75" x14ac:dyDescent="0.25">
      <c r="A16" s="180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5</v>
      </c>
    </row>
    <row r="17" spans="1:16" ht="15.75" x14ac:dyDescent="0.25">
      <c r="A17" s="180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80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80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0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80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0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80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0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80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80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80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80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1</v>
      </c>
    </row>
    <row r="29" spans="1:16" ht="15.75" x14ac:dyDescent="0.25">
      <c r="A29" s="180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0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180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80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0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0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0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0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80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0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0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80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80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80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80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80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80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80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80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80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80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80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80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80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80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80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80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80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80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80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80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80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80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80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80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80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80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80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80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80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80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80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80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80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80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80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37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0" t="s">
        <v>153</v>
      </c>
      <c r="C2" s="7">
        <f>VLOOKUP($B$2:$B$13,'Wettkampf 1'!$B$2:$D$13,3,FALSE)</f>
        <v>359.70000000000005</v>
      </c>
      <c r="D2" s="5">
        <f>VLOOKUP($B$2:$B$13,'2'!$B$2:$D$19,3,FALSE)</f>
        <v>190.5</v>
      </c>
      <c r="E2" s="5">
        <f>VLOOKUP($B$2:$B$13,'3'!$B$2:$D$19,3,FALSE)</f>
        <v>376.70000000000005</v>
      </c>
      <c r="F2" s="5">
        <f>VLOOKUP($B$2:$B$13,'4'!$B$2:$D$19,3,FALSE)</f>
        <v>358.4</v>
      </c>
      <c r="G2" s="5">
        <f>VLOOKUP($B$2:$B$13,'5'!$B$2:$D$19,3,FALSE)</f>
        <v>367.20000000000005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1652.5000000000002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0</v>
      </c>
      <c r="S2" s="5">
        <f>IF(Formelhilfe!P12&gt;0,T2/Formelhilfe!P12,0)</f>
        <v>0</v>
      </c>
      <c r="T2" s="6">
        <f>SUM(C2:H2,K2:P2)</f>
        <v>1652.5000000000002</v>
      </c>
    </row>
    <row r="3" spans="1:20" ht="23.25" customHeight="1" x14ac:dyDescent="0.3">
      <c r="A3" s="12"/>
      <c r="B3" s="180" t="s">
        <v>154</v>
      </c>
      <c r="C3" s="7">
        <f>VLOOKUP($B$2:$B$13,'Wettkampf 1'!$B$2:$D$13,3,FALSE)</f>
        <v>322.60000000000002</v>
      </c>
      <c r="D3" s="5">
        <f>VLOOKUP($B$2:$B$13,'2'!$B$2:$D$19,3,FALSE)</f>
        <v>333.1</v>
      </c>
      <c r="E3" s="5">
        <f>VLOOKUP($B$2:$B$13,'3'!$B$2:$D$19,3,FALSE)</f>
        <v>346.2</v>
      </c>
      <c r="F3" s="5">
        <f>VLOOKUP($B$2:$B$13,'4'!$B$2:$D$19,3,FALSE)</f>
        <v>319</v>
      </c>
      <c r="G3" s="5">
        <f>VLOOKUP($B$2:$B$13,'5'!$B$2:$D$19,3,FALSE)</f>
        <v>188.6</v>
      </c>
      <c r="H3" s="5">
        <f>VLOOKUP($B$2:$B$13,'6'!$B$2:$D$19,3,FALSE)</f>
        <v>0</v>
      </c>
      <c r="I3" s="5">
        <f>IF(Formelhilfe!H3 &gt; 0,J3/Formelhilfe!H3,0)</f>
        <v>301.89999999999998</v>
      </c>
      <c r="J3" s="5">
        <f>SUM(C3:H3)</f>
        <v>1509.5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301.89999999999998</v>
      </c>
      <c r="T3" s="6">
        <f>SUM(C3:H3,K3:P3)</f>
        <v>1509.5</v>
      </c>
    </row>
    <row r="4" spans="1:20" ht="23.25" customHeight="1" x14ac:dyDescent="0.3">
      <c r="A4" s="12"/>
      <c r="B4" s="180" t="s">
        <v>156</v>
      </c>
      <c r="C4" s="7">
        <f>VLOOKUP($B$2:$B$13,'Wettkampf 1'!$B$2:$D$13,3,FALSE)</f>
        <v>126.7</v>
      </c>
      <c r="D4" s="5">
        <f>VLOOKUP($B$2:$B$13,'2'!$B$2:$D$19,3,FALSE)</f>
        <v>153.69999999999999</v>
      </c>
      <c r="E4" s="5">
        <f>VLOOKUP($B$2:$B$13,'3'!$B$2:$D$19,3,FALSE)</f>
        <v>148.69999999999999</v>
      </c>
      <c r="F4" s="5">
        <f>VLOOKUP($B$2:$B$13,'4'!$B$2:$D$19,3,FALSE)</f>
        <v>232.5</v>
      </c>
      <c r="G4" s="5">
        <f>VLOOKUP($B$2:$B$13,'5'!$B$2:$D$19,3,FALSE)</f>
        <v>261.89999999999998</v>
      </c>
      <c r="H4" s="5">
        <f>VLOOKUP($B$2:$B$13,'6'!$B$2:$D$19,3,FALSE)</f>
        <v>0</v>
      </c>
      <c r="I4" s="5">
        <f>IF(Formelhilfe!H2 &gt; 0,J4/Formelhilfe!H2,0)</f>
        <v>184.7</v>
      </c>
      <c r="J4" s="5">
        <f>SUM(C4:H4)</f>
        <v>923.49999999999989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184.7</v>
      </c>
      <c r="T4" s="6">
        <f>SUM(C4:H4,K4:P4)</f>
        <v>923.49999999999989</v>
      </c>
    </row>
    <row r="5" spans="1:20" ht="23.25" customHeight="1" x14ac:dyDescent="0.3">
      <c r="A5" s="12"/>
      <c r="B5" s="180" t="s">
        <v>155</v>
      </c>
      <c r="C5" s="7">
        <f>VLOOKUP($B$2:$B$13,'Wettkampf 1'!$B$2:$D$13,3,FALSE)</f>
        <v>357.9</v>
      </c>
      <c r="D5" s="5">
        <f>VLOOKUP($B$2:$B$13,'2'!$B$2:$D$19,3,FALSE)</f>
        <v>0</v>
      </c>
      <c r="E5" s="5">
        <f>VLOOKUP($B$2:$B$13,'3'!$B$2:$D$19,3,FALSE)</f>
        <v>131</v>
      </c>
      <c r="F5" s="5">
        <f>VLOOKUP($B$2:$B$13,'4'!$B$2:$D$19,3,FALSE)</f>
        <v>143</v>
      </c>
      <c r="G5" s="5">
        <f>VLOOKUP($B$2:$B$13,'5'!$B$2:$D$19,3,FALSE)</f>
        <v>251.6</v>
      </c>
      <c r="H5" s="5">
        <f>VLOOKUP($B$2:$B$13,'6'!$B$2:$D$19,3,FALSE)</f>
        <v>0</v>
      </c>
      <c r="I5" s="5">
        <f>IF(Formelhilfe!H4 &gt; 0,J5/Formelhilfe!H4,0)</f>
        <v>220.875</v>
      </c>
      <c r="J5" s="5">
        <f>SUM(C5:H5)</f>
        <v>883.5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220.875</v>
      </c>
      <c r="T5" s="6">
        <f>SUM(C5:H5,K5:P5)</f>
        <v>883.5</v>
      </c>
    </row>
    <row r="6" spans="1:20" ht="23.25" customHeight="1" x14ac:dyDescent="0.3">
      <c r="A6" s="12"/>
      <c r="B6" s="180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128.72</v>
      </c>
      <c r="T6" s="6">
        <f>SUM(C6:H6,K6:P6)</f>
        <v>643.6</v>
      </c>
    </row>
    <row r="7" spans="1:20" ht="23.25" customHeight="1" x14ac:dyDescent="0.3">
      <c r="A7" s="12"/>
      <c r="B7" s="180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80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80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80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80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80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80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160</v>
      </c>
      <c r="AL5" s="164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159</v>
      </c>
      <c r="AL6" s="164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3" t="s">
        <v>161</v>
      </c>
      <c r="AL7" s="164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80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170</v>
      </c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3" t="s">
        <v>170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79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79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79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79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79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79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79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79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79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179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79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79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79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0" t="s">
        <v>61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2026-01-09T06:59:25Z</dcterms:modified>
</cp:coreProperties>
</file>