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KK-Auflage\2023-2024\6. WK\"/>
    </mc:Choice>
  </mc:AlternateContent>
  <xr:revisionPtr revIDLastSave="0" documentId="13_ncr:1_{88E220A8-23C7-46B0-8410-2453998D7DC6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9" i="2"/>
  <c r="C18" i="2"/>
  <c r="C17" i="2"/>
  <c r="C16" i="2"/>
  <c r="C13" i="2"/>
  <c r="C12" i="2"/>
  <c r="C11" i="2"/>
  <c r="C10" i="2"/>
  <c r="B30" i="18" l="1"/>
  <c r="B32" i="18"/>
  <c r="B33" i="18"/>
  <c r="B5" i="18"/>
  <c r="B19" i="18"/>
  <c r="B18" i="18"/>
  <c r="B26" i="18"/>
  <c r="B11" i="18"/>
  <c r="B24" i="18"/>
  <c r="B3" i="18"/>
  <c r="B2" i="18"/>
  <c r="B6" i="18"/>
  <c r="B29" i="18"/>
  <c r="B16" i="18"/>
  <c r="B17" i="18"/>
  <c r="B37" i="18"/>
  <c r="B9" i="18"/>
  <c r="B25" i="18"/>
  <c r="B35" i="18"/>
  <c r="B12" i="18"/>
  <c r="B7" i="18"/>
  <c r="B20" i="18"/>
  <c r="B8" i="18"/>
  <c r="B36" i="18"/>
  <c r="B15" i="18"/>
  <c r="B27" i="18"/>
  <c r="B31" i="18"/>
  <c r="B14" i="18"/>
  <c r="B22" i="18"/>
  <c r="B34" i="18"/>
  <c r="B23" i="18"/>
  <c r="B21" i="18"/>
  <c r="B13" i="18"/>
  <c r="B28" i="18"/>
  <c r="B4" i="18"/>
  <c r="B10" i="18"/>
  <c r="N4" i="1"/>
  <c r="M4" i="1"/>
  <c r="L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0" i="18"/>
  <c r="C3" i="18"/>
  <c r="C26" i="18"/>
  <c r="C9" i="18"/>
  <c r="C23" i="18"/>
  <c r="C7" i="18"/>
  <c r="C17" i="18"/>
  <c r="C24" i="18"/>
  <c r="C6" i="18"/>
  <c r="C4" i="18"/>
  <c r="C33" i="18"/>
  <c r="C11" i="18"/>
  <c r="C19" i="18"/>
  <c r="C36" i="18"/>
  <c r="C13" i="18"/>
  <c r="C18" i="18"/>
  <c r="C5" i="18"/>
  <c r="C25" i="18"/>
  <c r="C22" i="18"/>
  <c r="C21" i="18"/>
  <c r="C15" i="18"/>
  <c r="C30" i="18"/>
  <c r="C8" i="18"/>
  <c r="C28" i="18"/>
  <c r="C37" i="18"/>
  <c r="C16" i="18"/>
  <c r="C2" i="18"/>
  <c r="C35" i="18"/>
  <c r="C34" i="18"/>
  <c r="C29" i="18"/>
  <c r="C14" i="18"/>
  <c r="C32" i="18"/>
  <c r="C10" i="18"/>
  <c r="C12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24" i="17"/>
  <c r="O16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45" i="17"/>
  <c r="J45" i="17"/>
  <c r="L45" i="17"/>
  <c r="O54" i="1" s="1"/>
  <c r="I45" i="17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7" i="18"/>
  <c r="AA36" i="12"/>
  <c r="AA12" i="12"/>
  <c r="S12" i="18"/>
  <c r="S36" i="18"/>
  <c r="S7" i="18"/>
  <c r="S21" i="18"/>
  <c r="S33" i="18"/>
  <c r="S2" i="18"/>
  <c r="AA11" i="8"/>
  <c r="AA23" i="10"/>
  <c r="AA35" i="16"/>
  <c r="S26" i="18"/>
  <c r="S5" i="18"/>
  <c r="S13" i="18"/>
  <c r="S23" i="18"/>
  <c r="S6" i="18"/>
  <c r="S16" i="18"/>
  <c r="S31" i="18"/>
  <c r="S29" i="18"/>
  <c r="S18" i="18"/>
  <c r="S25" i="18"/>
  <c r="S34" i="18"/>
  <c r="S9" i="18"/>
  <c r="S19" i="18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AA39" i="8"/>
  <c r="AA29" i="9"/>
  <c r="AA35" i="10"/>
  <c r="AA32" i="7"/>
  <c r="AA14" i="7"/>
  <c r="AA27" i="10"/>
  <c r="AA35" i="12"/>
  <c r="AA31" i="16"/>
  <c r="S8" i="18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6" i="18" l="1"/>
  <c r="P17" i="18"/>
  <c r="P33" i="18"/>
  <c r="P13" i="18"/>
  <c r="P25" i="18"/>
  <c r="P30" i="18"/>
  <c r="P16" i="18"/>
  <c r="P29" i="18"/>
  <c r="P9" i="18"/>
  <c r="P24" i="18"/>
  <c r="P11" i="18"/>
  <c r="P27" i="18"/>
  <c r="P22" i="18"/>
  <c r="P8" i="18"/>
  <c r="P2" i="18"/>
  <c r="P14" i="18"/>
  <c r="P3" i="18"/>
  <c r="P7" i="18"/>
  <c r="P4" i="18"/>
  <c r="P36" i="18"/>
  <c r="P5" i="18"/>
  <c r="P15" i="18"/>
  <c r="P37" i="18"/>
  <c r="P34" i="18"/>
  <c r="P23" i="18"/>
  <c r="P21" i="18"/>
  <c r="P6" i="18"/>
  <c r="P28" i="18"/>
  <c r="P19" i="18"/>
  <c r="P35" i="18"/>
  <c r="P18" i="18"/>
  <c r="P31" i="18"/>
  <c r="P20" i="18"/>
  <c r="P32" i="18"/>
  <c r="P10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9" i="18"/>
  <c r="D26" i="18"/>
  <c r="D17" i="18"/>
  <c r="D33" i="18"/>
  <c r="D13" i="18"/>
  <c r="D25" i="18"/>
  <c r="D30" i="18"/>
  <c r="D16" i="18"/>
  <c r="D32" i="18"/>
  <c r="D9" i="18"/>
  <c r="D24" i="18"/>
  <c r="D11" i="18"/>
  <c r="D27" i="18"/>
  <c r="D22" i="18"/>
  <c r="D8" i="18"/>
  <c r="D2" i="18"/>
  <c r="D20" i="18"/>
  <c r="D23" i="18"/>
  <c r="D6" i="18"/>
  <c r="D19" i="18"/>
  <c r="D18" i="18"/>
  <c r="D21" i="18"/>
  <c r="D28" i="18"/>
  <c r="D35" i="18"/>
  <c r="D3" i="18"/>
  <c r="D5" i="18"/>
  <c r="D34" i="18"/>
  <c r="D7" i="18"/>
  <c r="D15" i="18"/>
  <c r="D4" i="18"/>
  <c r="D37" i="18"/>
  <c r="D31" i="18"/>
  <c r="D36" i="18"/>
  <c r="D10" i="18"/>
  <c r="D14" i="18"/>
  <c r="D12" i="18"/>
  <c r="L20" i="18"/>
  <c r="L34" i="18"/>
  <c r="L3" i="18"/>
  <c r="L32" i="18"/>
  <c r="L29" i="18"/>
  <c r="L7" i="18"/>
  <c r="L4" i="18"/>
  <c r="L36" i="18"/>
  <c r="L5" i="18"/>
  <c r="L15" i="18"/>
  <c r="L37" i="18"/>
  <c r="L31" i="18"/>
  <c r="L26" i="18"/>
  <c r="L17" i="18"/>
  <c r="L33" i="18"/>
  <c r="L13" i="18"/>
  <c r="L25" i="18"/>
  <c r="L30" i="18"/>
  <c r="L16" i="18"/>
  <c r="L9" i="18"/>
  <c r="L24" i="18"/>
  <c r="L11" i="18"/>
  <c r="L27" i="18"/>
  <c r="L22" i="18"/>
  <c r="L8" i="18"/>
  <c r="L2" i="18"/>
  <c r="L23" i="18"/>
  <c r="L21" i="18"/>
  <c r="L6" i="18"/>
  <c r="L28" i="18"/>
  <c r="L19" i="18"/>
  <c r="L35" i="18"/>
  <c r="L18" i="18"/>
  <c r="L10" i="18"/>
  <c r="L12" i="18"/>
  <c r="L14" i="18"/>
  <c r="E20" i="18"/>
  <c r="E23" i="18"/>
  <c r="E6" i="18"/>
  <c r="E19" i="18"/>
  <c r="E18" i="18"/>
  <c r="E21" i="18"/>
  <c r="E28" i="18"/>
  <c r="E35" i="18"/>
  <c r="E34" i="18"/>
  <c r="E3" i="18"/>
  <c r="E7" i="18"/>
  <c r="E4" i="18"/>
  <c r="E36" i="18"/>
  <c r="E5" i="18"/>
  <c r="E15" i="18"/>
  <c r="E37" i="18"/>
  <c r="E31" i="18"/>
  <c r="E29" i="18"/>
  <c r="E26" i="18"/>
  <c r="E17" i="18"/>
  <c r="E33" i="18"/>
  <c r="E13" i="18"/>
  <c r="E25" i="18"/>
  <c r="E30" i="18"/>
  <c r="E16" i="18"/>
  <c r="E27" i="18"/>
  <c r="E9" i="18"/>
  <c r="E22" i="18"/>
  <c r="E24" i="18"/>
  <c r="E8" i="18"/>
  <c r="E11" i="18"/>
  <c r="E2" i="18"/>
  <c r="E14" i="18"/>
  <c r="E32" i="18"/>
  <c r="E10" i="18"/>
  <c r="E12" i="18"/>
  <c r="O3" i="18"/>
  <c r="O7" i="18"/>
  <c r="O4" i="18"/>
  <c r="O36" i="18"/>
  <c r="O5" i="18"/>
  <c r="O15" i="18"/>
  <c r="O37" i="18"/>
  <c r="O34" i="18"/>
  <c r="O26" i="18"/>
  <c r="O17" i="18"/>
  <c r="O33" i="18"/>
  <c r="O13" i="18"/>
  <c r="O25" i="18"/>
  <c r="O30" i="18"/>
  <c r="O16" i="18"/>
  <c r="O29" i="18"/>
  <c r="O20" i="18"/>
  <c r="O23" i="18"/>
  <c r="O6" i="18"/>
  <c r="O19" i="18"/>
  <c r="O18" i="18"/>
  <c r="O21" i="18"/>
  <c r="O28" i="18"/>
  <c r="O35" i="18"/>
  <c r="O31" i="18"/>
  <c r="O9" i="18"/>
  <c r="O22" i="18"/>
  <c r="O24" i="18"/>
  <c r="O8" i="18"/>
  <c r="O11" i="18"/>
  <c r="O2" i="18"/>
  <c r="O27" i="18"/>
  <c r="O14" i="18"/>
  <c r="O32" i="18"/>
  <c r="O12" i="18"/>
  <c r="O10" i="18"/>
  <c r="H26" i="18"/>
  <c r="H17" i="18"/>
  <c r="H33" i="18"/>
  <c r="H13" i="18"/>
  <c r="H25" i="18"/>
  <c r="H30" i="18"/>
  <c r="H16" i="18"/>
  <c r="H34" i="18"/>
  <c r="H9" i="18"/>
  <c r="H24" i="18"/>
  <c r="H11" i="18"/>
  <c r="H27" i="18"/>
  <c r="H22" i="18"/>
  <c r="H8" i="18"/>
  <c r="H2" i="18"/>
  <c r="H29" i="18"/>
  <c r="H20" i="18"/>
  <c r="H23" i="18"/>
  <c r="H6" i="18"/>
  <c r="H19" i="18"/>
  <c r="H18" i="18"/>
  <c r="H21" i="18"/>
  <c r="H28" i="18"/>
  <c r="H35" i="18"/>
  <c r="H4" i="18"/>
  <c r="H37" i="18"/>
  <c r="H36" i="18"/>
  <c r="H31" i="18"/>
  <c r="H3" i="18"/>
  <c r="H5" i="18"/>
  <c r="H15" i="18"/>
  <c r="H7" i="18"/>
  <c r="H10" i="18"/>
  <c r="H14" i="18"/>
  <c r="H32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2" i="18"/>
  <c r="F26" i="18"/>
  <c r="F17" i="18"/>
  <c r="F33" i="18"/>
  <c r="F13" i="18"/>
  <c r="F25" i="18"/>
  <c r="F30" i="18"/>
  <c r="F16" i="18"/>
  <c r="F9" i="18"/>
  <c r="F24" i="18"/>
  <c r="F11" i="18"/>
  <c r="F27" i="18"/>
  <c r="F22" i="18"/>
  <c r="F8" i="18"/>
  <c r="F2" i="18"/>
  <c r="F34" i="18"/>
  <c r="F20" i="18"/>
  <c r="F23" i="18"/>
  <c r="F6" i="18"/>
  <c r="F19" i="18"/>
  <c r="F18" i="18"/>
  <c r="F21" i="18"/>
  <c r="F28" i="18"/>
  <c r="F35" i="18"/>
  <c r="F29" i="18"/>
  <c r="F36" i="18"/>
  <c r="F31" i="18"/>
  <c r="F3" i="18"/>
  <c r="F5" i="18"/>
  <c r="F7" i="18"/>
  <c r="F15" i="18"/>
  <c r="F37" i="18"/>
  <c r="F4" i="18"/>
  <c r="F10" i="18"/>
  <c r="F12" i="18"/>
  <c r="F14" i="18"/>
  <c r="G29" i="18"/>
  <c r="G20" i="18"/>
  <c r="G23" i="18"/>
  <c r="G6" i="18"/>
  <c r="G19" i="18"/>
  <c r="G18" i="18"/>
  <c r="G21" i="18"/>
  <c r="G28" i="18"/>
  <c r="G35" i="18"/>
  <c r="G12" i="18"/>
  <c r="G3" i="18"/>
  <c r="G7" i="18"/>
  <c r="G4" i="18"/>
  <c r="G36" i="18"/>
  <c r="G5" i="18"/>
  <c r="G15" i="18"/>
  <c r="G37" i="18"/>
  <c r="G31" i="18"/>
  <c r="G26" i="18"/>
  <c r="G17" i="18"/>
  <c r="G33" i="18"/>
  <c r="G13" i="18"/>
  <c r="G25" i="18"/>
  <c r="G30" i="18"/>
  <c r="G16" i="18"/>
  <c r="G11" i="18"/>
  <c r="G2" i="18"/>
  <c r="G27" i="18"/>
  <c r="G9" i="18"/>
  <c r="G22" i="18"/>
  <c r="G24" i="18"/>
  <c r="G34" i="18"/>
  <c r="G8" i="18"/>
  <c r="G14" i="18"/>
  <c r="G10" i="18"/>
  <c r="G3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4" i="18"/>
  <c r="N26" i="18"/>
  <c r="N17" i="18"/>
  <c r="N33" i="18"/>
  <c r="N13" i="18"/>
  <c r="N25" i="18"/>
  <c r="N30" i="18"/>
  <c r="N16" i="18"/>
  <c r="N29" i="18"/>
  <c r="N9" i="18"/>
  <c r="N24" i="18"/>
  <c r="N11" i="18"/>
  <c r="N27" i="18"/>
  <c r="N22" i="18"/>
  <c r="N8" i="18"/>
  <c r="N2" i="18"/>
  <c r="N3" i="18"/>
  <c r="N7" i="18"/>
  <c r="N4" i="18"/>
  <c r="N36" i="18"/>
  <c r="N5" i="18"/>
  <c r="N15" i="18"/>
  <c r="N37" i="18"/>
  <c r="N31" i="18"/>
  <c r="N20" i="18"/>
  <c r="N18" i="18"/>
  <c r="N23" i="18"/>
  <c r="N21" i="18"/>
  <c r="N6" i="18"/>
  <c r="N28" i="18"/>
  <c r="N19" i="18"/>
  <c r="N35" i="18"/>
  <c r="N14" i="18"/>
  <c r="N10" i="18"/>
  <c r="N12" i="18"/>
  <c r="N32" i="18"/>
  <c r="Q26" i="18"/>
  <c r="Q17" i="18"/>
  <c r="Q33" i="18"/>
  <c r="Q13" i="18"/>
  <c r="Q25" i="18"/>
  <c r="Q30" i="18"/>
  <c r="Q16" i="18"/>
  <c r="Q29" i="18"/>
  <c r="Q9" i="18"/>
  <c r="Q24" i="18"/>
  <c r="Q11" i="18"/>
  <c r="Q27" i="18"/>
  <c r="Q22" i="18"/>
  <c r="Q8" i="18"/>
  <c r="Q2" i="18"/>
  <c r="Q31" i="18"/>
  <c r="Q3" i="18"/>
  <c r="Q7" i="18"/>
  <c r="Q4" i="18"/>
  <c r="Q36" i="18"/>
  <c r="Q5" i="18"/>
  <c r="Q15" i="18"/>
  <c r="Q37" i="18"/>
  <c r="Q34" i="18"/>
  <c r="Q23" i="18"/>
  <c r="Q21" i="18"/>
  <c r="Q6" i="18"/>
  <c r="Q28" i="18"/>
  <c r="Q19" i="18"/>
  <c r="Q35" i="18"/>
  <c r="Q20" i="18"/>
  <c r="Q18" i="18"/>
  <c r="Q14" i="18"/>
  <c r="Q32" i="18"/>
  <c r="Q10" i="18"/>
  <c r="Q12" i="18"/>
  <c r="M20" i="18"/>
  <c r="M23" i="18"/>
  <c r="M6" i="18"/>
  <c r="M19" i="18"/>
  <c r="M18" i="18"/>
  <c r="M21" i="18"/>
  <c r="M28" i="18"/>
  <c r="M35" i="18"/>
  <c r="M31" i="18"/>
  <c r="M3" i="18"/>
  <c r="M7" i="18"/>
  <c r="M4" i="18"/>
  <c r="M36" i="18"/>
  <c r="M5" i="18"/>
  <c r="M15" i="18"/>
  <c r="M37" i="18"/>
  <c r="M34" i="18"/>
  <c r="M9" i="18"/>
  <c r="M24" i="18"/>
  <c r="M11" i="18"/>
  <c r="M27" i="18"/>
  <c r="M22" i="18"/>
  <c r="M8" i="18"/>
  <c r="M2" i="18"/>
  <c r="M14" i="18"/>
  <c r="M26" i="18"/>
  <c r="M25" i="18"/>
  <c r="M17" i="18"/>
  <c r="M30" i="18"/>
  <c r="M33" i="18"/>
  <c r="M16" i="18"/>
  <c r="M13" i="18"/>
  <c r="M29" i="18"/>
  <c r="M32" i="18"/>
  <c r="M10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3" i="19"/>
  <c r="L43" i="1"/>
  <c r="C5" i="19"/>
  <c r="F40" i="1"/>
  <c r="W2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35" i="18"/>
  <c r="T32" i="18"/>
  <c r="W12" i="18"/>
  <c r="K12" i="18"/>
  <c r="K35" i="18"/>
  <c r="W35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14" i="18"/>
  <c r="K14" i="18"/>
  <c r="E47" i="1"/>
  <c r="K34" i="18"/>
  <c r="W3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2" i="18"/>
  <c r="T10" i="18"/>
  <c r="T34" i="18"/>
  <c r="R34" i="18" s="1"/>
  <c r="L47" i="1"/>
  <c r="K10" i="18"/>
  <c r="W10" i="18"/>
  <c r="N46" i="9"/>
  <c r="E5" i="9" s="1"/>
  <c r="T29" i="18"/>
  <c r="R29" i="18" s="1"/>
  <c r="K32" i="18"/>
  <c r="W29" i="18"/>
  <c r="K2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R28" i="18" s="1"/>
  <c r="K11" i="18"/>
  <c r="G26" i="1"/>
  <c r="G24" i="1"/>
  <c r="M32" i="1"/>
  <c r="O20" i="1"/>
  <c r="E38" i="1"/>
  <c r="E32" i="1"/>
  <c r="H17" i="1"/>
  <c r="O35" i="1"/>
  <c r="H26" i="1"/>
  <c r="E17" i="1"/>
  <c r="K2" i="18"/>
  <c r="C7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9" i="18"/>
  <c r="R9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21" i="18"/>
  <c r="W6" i="18"/>
  <c r="W33" i="18"/>
  <c r="W18" i="18"/>
  <c r="W36" i="18"/>
  <c r="K24" i="18"/>
  <c r="W27" i="18"/>
  <c r="K28" i="18"/>
  <c r="M33" i="1"/>
  <c r="G36" i="1"/>
  <c r="W3" i="18"/>
  <c r="W13" i="18"/>
  <c r="I34" i="1"/>
  <c r="K19" i="18"/>
  <c r="W30" i="18"/>
  <c r="W4" i="18"/>
  <c r="W9" i="18"/>
  <c r="W20" i="18"/>
  <c r="W22" i="18"/>
  <c r="M19" i="1"/>
  <c r="E31" i="1"/>
  <c r="T20" i="18"/>
  <c r="T11" i="18"/>
  <c r="W25" i="18"/>
  <c r="W7" i="18"/>
  <c r="W28" i="18"/>
  <c r="W26" i="18"/>
  <c r="W37" i="18"/>
  <c r="W2" i="18"/>
  <c r="T2" i="18"/>
  <c r="R2" i="18" s="1"/>
  <c r="W15" i="18"/>
  <c r="W16" i="18"/>
  <c r="G27" i="1"/>
  <c r="K21" i="18"/>
  <c r="W19" i="18"/>
  <c r="L22" i="1"/>
  <c r="T26" i="18"/>
  <c r="R26" i="18" s="1"/>
  <c r="T5" i="18"/>
  <c r="R5" i="18" s="1"/>
  <c r="T6" i="18"/>
  <c r="R6" i="18" s="1"/>
  <c r="T16" i="18"/>
  <c r="R16" i="18" s="1"/>
  <c r="T18" i="18"/>
  <c r="R18" i="18" s="1"/>
  <c r="T22" i="18"/>
  <c r="T33" i="18"/>
  <c r="R33" i="18" s="1"/>
  <c r="T37" i="18"/>
  <c r="T36" i="18"/>
  <c r="R36" i="18" s="1"/>
  <c r="T3" i="18"/>
  <c r="R3" i="18" s="1"/>
  <c r="T13" i="18"/>
  <c r="R13" i="18" s="1"/>
  <c r="L40" i="1"/>
  <c r="L25" i="1"/>
  <c r="W11" i="18"/>
  <c r="T4" i="18"/>
  <c r="T21" i="18"/>
  <c r="R21" i="18" s="1"/>
  <c r="L46" i="1"/>
  <c r="T27" i="18"/>
  <c r="R27" i="18" s="1"/>
  <c r="M22" i="1"/>
  <c r="I29" i="1"/>
  <c r="T24" i="18"/>
  <c r="W24" i="18"/>
  <c r="T31" i="18"/>
  <c r="R31" i="18" s="1"/>
  <c r="W31" i="18"/>
  <c r="T30" i="18"/>
  <c r="T19" i="18"/>
  <c r="R19" i="18" s="1"/>
  <c r="L44" i="1"/>
  <c r="T17" i="18"/>
  <c r="T25" i="18"/>
  <c r="R25" i="18" s="1"/>
  <c r="W17" i="18"/>
  <c r="T7" i="18"/>
  <c r="R7" i="18" s="1"/>
  <c r="T23" i="18"/>
  <c r="R2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9" i="18"/>
  <c r="K5" i="18"/>
  <c r="M17" i="1"/>
  <c r="Q17" i="1"/>
  <c r="K36" i="18"/>
  <c r="K26" i="18"/>
  <c r="W8" i="18"/>
  <c r="K17" i="18"/>
  <c r="K15" i="18"/>
  <c r="K8" i="18"/>
  <c r="K16" i="18"/>
  <c r="K20" i="18"/>
  <c r="K37" i="18"/>
  <c r="K33" i="18"/>
  <c r="K25" i="18"/>
  <c r="K27" i="18"/>
  <c r="K13" i="18"/>
  <c r="K30" i="18"/>
  <c r="K6" i="18"/>
  <c r="K18" i="18"/>
  <c r="K31" i="18"/>
  <c r="K23" i="18"/>
  <c r="T8" i="18"/>
  <c r="R8" i="18" s="1"/>
  <c r="K4" i="18"/>
  <c r="K7" i="18"/>
  <c r="K22" i="18"/>
  <c r="Q54" i="1" l="1"/>
  <c r="N54" i="1"/>
  <c r="M54" i="1"/>
  <c r="L54" i="1"/>
  <c r="F54" i="1"/>
  <c r="E54" i="1"/>
  <c r="E2" i="19"/>
  <c r="E5" i="19"/>
  <c r="E6" i="19"/>
  <c r="E7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4" i="19"/>
  <c r="I7" i="17"/>
  <c r="K2" i="19"/>
  <c r="L7" i="17"/>
  <c r="N2" i="19"/>
  <c r="F5" i="19"/>
  <c r="E5" i="17"/>
  <c r="L6" i="17"/>
  <c r="N7" i="19"/>
  <c r="D2" i="17"/>
  <c r="H2" i="19"/>
  <c r="G7" i="17"/>
  <c r="I5" i="17"/>
  <c r="K5" i="19"/>
  <c r="K3" i="19"/>
  <c r="I4" i="17"/>
  <c r="L3" i="17"/>
  <c r="N6" i="19"/>
  <c r="K4" i="19"/>
  <c r="I2" i="17"/>
  <c r="D11" i="1"/>
  <c r="G3" i="17"/>
  <c r="H6" i="19"/>
  <c r="I6" i="17"/>
  <c r="K7" i="19"/>
  <c r="N5" i="19"/>
  <c r="L5" i="17"/>
  <c r="N4" i="19"/>
  <c r="L2" i="17"/>
  <c r="D5" i="17"/>
  <c r="G4" i="17"/>
  <c r="H3" i="19"/>
  <c r="D10" i="1"/>
  <c r="H7" i="19"/>
  <c r="G6" i="17"/>
  <c r="E7" i="17"/>
  <c r="F2" i="19"/>
  <c r="G2" i="17"/>
  <c r="H4" i="19"/>
  <c r="F7" i="19"/>
  <c r="E6" i="17"/>
  <c r="N3" i="19"/>
  <c r="L4" i="17"/>
  <c r="D3" i="17"/>
  <c r="M4" i="17"/>
  <c r="O3" i="19"/>
  <c r="M6" i="17"/>
  <c r="O7" i="19"/>
  <c r="O5" i="19"/>
  <c r="M5" i="17"/>
  <c r="M3" i="17"/>
  <c r="O6" i="19"/>
  <c r="M2" i="17"/>
  <c r="O4" i="19"/>
  <c r="M7" i="17"/>
  <c r="O2" i="19"/>
  <c r="P2" i="19"/>
  <c r="N7" i="17"/>
  <c r="P5" i="19"/>
  <c r="N5" i="17"/>
  <c r="P3" i="19"/>
  <c r="N4" i="17"/>
  <c r="N2" i="17"/>
  <c r="P4" i="19"/>
  <c r="N6" i="17"/>
  <c r="P7" i="19"/>
  <c r="P6" i="19"/>
  <c r="N3" i="17"/>
  <c r="M7" i="19"/>
  <c r="K6" i="17"/>
  <c r="M5" i="19"/>
  <c r="K5" i="17"/>
  <c r="M6" i="19"/>
  <c r="K3" i="17"/>
  <c r="M4" i="19"/>
  <c r="K2" i="17"/>
  <c r="M2" i="19"/>
  <c r="K7" i="17"/>
  <c r="M3" i="19"/>
  <c r="K4" i="17"/>
  <c r="J5" i="17"/>
  <c r="L5" i="19"/>
  <c r="J2" i="17"/>
  <c r="L4" i="19"/>
  <c r="J3" i="17"/>
  <c r="L6" i="19"/>
  <c r="L7" i="19"/>
  <c r="J6" i="17"/>
  <c r="J7" i="17"/>
  <c r="L2" i="19"/>
  <c r="J4" i="17"/>
  <c r="L3" i="19"/>
  <c r="G2" i="19"/>
  <c r="F7" i="17"/>
  <c r="G5" i="19"/>
  <c r="F5" i="17"/>
  <c r="F2" i="17"/>
  <c r="G4" i="19"/>
  <c r="F4" i="17"/>
  <c r="G3" i="19"/>
  <c r="G7" i="19"/>
  <c r="F6" i="17"/>
  <c r="C6" i="17"/>
  <c r="C5" i="17"/>
  <c r="D2" i="6"/>
  <c r="D4" i="6"/>
  <c r="D3" i="6"/>
  <c r="U41" i="1" l="1"/>
  <c r="U36" i="1"/>
  <c r="S54" i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34" i="18"/>
  <c r="I34" i="18" s="1"/>
  <c r="U51" i="1"/>
  <c r="J17" i="18"/>
  <c r="I17" i="18" s="1"/>
  <c r="J16" i="18"/>
  <c r="I16" i="18" s="1"/>
  <c r="J30" i="18"/>
  <c r="I30" i="18" s="1"/>
  <c r="D7" i="19"/>
  <c r="J7" i="19" s="1"/>
  <c r="J28" i="18"/>
  <c r="I28" i="18" s="1"/>
  <c r="J22" i="18"/>
  <c r="I22" i="18" s="1"/>
  <c r="J31" i="18"/>
  <c r="I31" i="18" s="1"/>
  <c r="J32" i="18"/>
  <c r="I32" i="18" s="1"/>
  <c r="D2" i="19"/>
  <c r="T2" i="19" s="1"/>
  <c r="J35" i="18"/>
  <c r="I35" i="18" s="1"/>
  <c r="U25" i="1"/>
  <c r="U47" i="1"/>
  <c r="J14" i="18"/>
  <c r="I14" i="18" s="1"/>
  <c r="J27" i="18"/>
  <c r="I27" i="18" s="1"/>
  <c r="J7" i="18"/>
  <c r="I7" i="18" s="1"/>
  <c r="J18" i="18"/>
  <c r="I18" i="18" s="1"/>
  <c r="J36" i="18"/>
  <c r="I36" i="18" s="1"/>
  <c r="J12" i="18"/>
  <c r="I12" i="18" s="1"/>
  <c r="J25" i="18"/>
  <c r="I25" i="18" s="1"/>
  <c r="J11" i="18"/>
  <c r="I11" i="18" s="1"/>
  <c r="J19" i="18"/>
  <c r="I19" i="18" s="1"/>
  <c r="J33" i="18"/>
  <c r="I33" i="18" s="1"/>
  <c r="J26" i="18"/>
  <c r="I26" i="18" s="1"/>
  <c r="J29" i="18"/>
  <c r="I29" i="18" s="1"/>
  <c r="J10" i="18"/>
  <c r="I10" i="18" s="1"/>
  <c r="U26" i="1"/>
  <c r="U46" i="1"/>
  <c r="U44" i="1"/>
  <c r="U37" i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0" i="18"/>
  <c r="I20" i="18" s="1"/>
  <c r="J9" i="18"/>
  <c r="I9" i="18" s="1"/>
  <c r="J2" i="18"/>
  <c r="I2" i="18" s="1"/>
  <c r="J8" i="18"/>
  <c r="I8" i="18" s="1"/>
  <c r="J6" i="18"/>
  <c r="I6" i="18" s="1"/>
  <c r="J13" i="18"/>
  <c r="I13" i="18" s="1"/>
  <c r="J37" i="18"/>
  <c r="I37" i="18" s="1"/>
  <c r="J52" i="1" s="1"/>
  <c r="J21" i="18"/>
  <c r="I21" i="18" s="1"/>
  <c r="J24" i="18"/>
  <c r="I24" i="18" s="1"/>
  <c r="J3" i="18"/>
  <c r="I3" i="18" s="1"/>
  <c r="J4" i="18"/>
  <c r="I4" i="18" s="1"/>
  <c r="J23" i="18"/>
  <c r="I23" i="18" s="1"/>
  <c r="J5" i="18"/>
  <c r="I5" i="18" s="1"/>
  <c r="P11" i="1"/>
  <c r="G11" i="1"/>
  <c r="C3" i="17"/>
  <c r="H3" i="17" s="1"/>
  <c r="D6" i="19"/>
  <c r="C4" i="17"/>
  <c r="H4" i="17" s="1"/>
  <c r="D3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2" i="19"/>
  <c r="R7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6" i="1" l="1"/>
  <c r="V37" i="1"/>
  <c r="Q2" i="19"/>
  <c r="Q4" i="19"/>
  <c r="R8" i="1" s="1"/>
  <c r="Q3" i="19"/>
  <c r="Q6" i="19"/>
  <c r="Q7" i="19"/>
  <c r="Q5" i="19"/>
  <c r="J44" i="1"/>
  <c r="I7" i="19"/>
  <c r="J40" i="1"/>
  <c r="J42" i="1"/>
  <c r="J18" i="1"/>
  <c r="J35" i="1"/>
  <c r="J51" i="1"/>
  <c r="J43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I5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20" i="18"/>
  <c r="R20" i="18" s="1"/>
  <c r="S10" i="18"/>
  <c r="R10" i="18" s="1"/>
  <c r="S15" i="18"/>
  <c r="R15" i="18" s="1"/>
  <c r="S35" i="18"/>
  <c r="R35" i="18" s="1"/>
  <c r="S32" i="18"/>
  <c r="R32" i="18" s="1"/>
  <c r="S37" i="18"/>
  <c r="R37" i="18" s="1"/>
  <c r="R52" i="1" s="1"/>
  <c r="S4" i="18"/>
  <c r="R4" i="18" s="1"/>
  <c r="S17" i="18"/>
  <c r="R17" i="18" s="1"/>
  <c r="T5" i="19"/>
  <c r="S24" i="18"/>
  <c r="R24" i="18" s="1"/>
  <c r="R19" i="1" s="1"/>
  <c r="S30" i="18"/>
  <c r="R30" i="18" s="1"/>
  <c r="V52" i="1"/>
  <c r="V51" i="1"/>
  <c r="T7" i="19"/>
  <c r="J2" i="19"/>
  <c r="V29" i="1"/>
  <c r="V12" i="18"/>
  <c r="U12" i="18" s="1"/>
  <c r="V34" i="18"/>
  <c r="U34" i="18" s="1"/>
  <c r="V27" i="18"/>
  <c r="U27" i="18" s="1"/>
  <c r="V40" i="1"/>
  <c r="V26" i="1"/>
  <c r="V48" i="1"/>
  <c r="S11" i="18"/>
  <c r="R11" i="18" s="1"/>
  <c r="S22" i="18"/>
  <c r="R22" i="18" s="1"/>
  <c r="O45" i="17"/>
  <c r="V6" i="18"/>
  <c r="U6" i="18" s="1"/>
  <c r="V47" i="1"/>
  <c r="V21" i="18"/>
  <c r="U21" i="18" s="1"/>
  <c r="V18" i="18"/>
  <c r="U18" i="18" s="1"/>
  <c r="V33" i="18"/>
  <c r="U33" i="18" s="1"/>
  <c r="V31" i="18"/>
  <c r="U31" i="18" s="1"/>
  <c r="V46" i="1"/>
  <c r="V26" i="18"/>
  <c r="U26" i="18" s="1"/>
  <c r="V29" i="18"/>
  <c r="U29" i="18" s="1"/>
  <c r="V19" i="18"/>
  <c r="U19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16" i="18"/>
  <c r="U16" i="18" s="1"/>
  <c r="V2" i="18"/>
  <c r="U2" i="18" s="1"/>
  <c r="V13" i="18"/>
  <c r="U13" i="18" s="1"/>
  <c r="V3" i="18"/>
  <c r="U3" i="18" s="1"/>
  <c r="V8" i="18"/>
  <c r="U8" i="18" s="1"/>
  <c r="V14" i="18"/>
  <c r="U14" i="18" s="1"/>
  <c r="V28" i="18"/>
  <c r="U28" i="18" s="1"/>
  <c r="V25" i="18"/>
  <c r="U2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4" i="19"/>
  <c r="I4" i="19" s="1"/>
  <c r="T4" i="19"/>
  <c r="P9" i="17"/>
  <c r="V11" i="18" s="1"/>
  <c r="U11" i="18" s="1"/>
  <c r="P4" i="17"/>
  <c r="S5" i="19" l="1"/>
  <c r="V5" i="18"/>
  <c r="U5" i="18" s="1"/>
  <c r="R10" i="1"/>
  <c r="R9" i="1"/>
  <c r="R47" i="1"/>
  <c r="R7" i="1"/>
  <c r="R6" i="1"/>
  <c r="R11" i="1"/>
  <c r="R37" i="1"/>
  <c r="R17" i="1"/>
  <c r="R21" i="1"/>
  <c r="R43" i="1"/>
  <c r="R30" i="1"/>
  <c r="R42" i="1"/>
  <c r="R36" i="1"/>
  <c r="R20" i="1"/>
  <c r="R35" i="1"/>
  <c r="R40" i="1"/>
  <c r="R18" i="1"/>
  <c r="R38" i="1"/>
  <c r="R39" i="1"/>
  <c r="R44" i="1"/>
  <c r="R48" i="1"/>
  <c r="R51" i="1"/>
  <c r="R32" i="1"/>
  <c r="R29" i="1"/>
  <c r="R45" i="1"/>
  <c r="R46" i="1"/>
  <c r="R49" i="1"/>
  <c r="R50" i="1"/>
  <c r="R41" i="1"/>
  <c r="R24" i="1"/>
  <c r="I2" i="19"/>
  <c r="J7" i="1" s="1"/>
  <c r="S3" i="19"/>
  <c r="S6" i="19"/>
  <c r="J54" i="1"/>
  <c r="R27" i="1"/>
  <c r="R33" i="1"/>
  <c r="R25" i="1"/>
  <c r="R22" i="1"/>
  <c r="R28" i="1"/>
  <c r="R31" i="1"/>
  <c r="R23" i="1"/>
  <c r="R34" i="1"/>
  <c r="R26" i="1"/>
  <c r="S7" i="19"/>
  <c r="S4" i="19"/>
  <c r="V20" i="18"/>
  <c r="U20" i="18" s="1"/>
  <c r="V35" i="18"/>
  <c r="U35" i="18" s="1"/>
  <c r="V15" i="18"/>
  <c r="U15" i="18" s="1"/>
  <c r="V37" i="18"/>
  <c r="U37" i="18" s="1"/>
  <c r="T52" i="1" s="1"/>
  <c r="V17" i="18"/>
  <c r="U17" i="18" s="1"/>
  <c r="V4" i="18"/>
  <c r="U4" i="18" s="1"/>
  <c r="V30" i="18"/>
  <c r="U30" i="18" s="1"/>
  <c r="V32" i="18"/>
  <c r="U32" i="18" s="1"/>
  <c r="V24" i="18"/>
  <c r="U24" i="18" s="1"/>
  <c r="V7" i="18"/>
  <c r="U7" i="18" s="1"/>
  <c r="V23" i="18"/>
  <c r="U23" i="18" s="1"/>
  <c r="V10" i="18"/>
  <c r="U10" i="18" s="1"/>
  <c r="U9" i="1"/>
  <c r="V22" i="18"/>
  <c r="U22" i="18" s="1"/>
  <c r="P45" i="17"/>
  <c r="K13" i="1"/>
  <c r="U10" i="1"/>
  <c r="U7" i="1"/>
  <c r="U11" i="1"/>
  <c r="U8" i="1"/>
  <c r="U6" i="1"/>
  <c r="S13" i="1"/>
  <c r="J8" i="1"/>
  <c r="E13" i="1"/>
  <c r="T7" i="1" l="1"/>
  <c r="T29" i="1"/>
  <c r="T44" i="1"/>
  <c r="T10" i="1"/>
  <c r="T39" i="1"/>
  <c r="J10" i="1"/>
  <c r="T21" i="1"/>
  <c r="T45" i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<sst xmlns="http://schemas.openxmlformats.org/spreadsheetml/2006/main" count="571" uniqueCount="127">
  <si>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</si>
  <si>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</si>
  <si>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</si>
  <si>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</si>
  <si>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</si>
  <si>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</si>
  <si>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</si>
  <si>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</si>
  <si>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</si>
  <si>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</si>
  <si>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</si>
  <si>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</si>
  <si>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</si>
  <si>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</si>
  <si>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</si>
  <si>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</si>
  <si>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</si>
  <si>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</si>
  <si>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</si>
  <si>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</si>
  <si>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</si>
  <si>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</si>
  <si>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</si>
  <si>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</si>
  <si>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</si>
  <si>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</si>
  <si>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</si>
  <si>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</si>
  <si>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</si>
  <si>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</si>
  <si>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</si>
  <si>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</si>
  <si>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</si>
  <si>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</si>
  <si>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</si>
  <si>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</si>
  <si>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</si>
  <si>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</si>
  <si>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</si>
  <si>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</si>
  <si>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</si>
  <si>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</si>
  <si>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</si>
  <si>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</si>
  <si>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</si>
  <si>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</si>
  <si>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</si>
  <si>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</si>
  <si>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</si>
  <si>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</si>
  <si>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</si>
  <si>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</si>
  <si>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</si>
  <si>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</si>
  <si>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</si>
  <si>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</si>
  <si>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</si>
  <si>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</si>
  <si>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</si>
  <si>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</si>
  <si>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</si>
  <si>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</si>
  <si>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</si>
  <si>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</si>
  <si>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</si>
  <si>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</si>
  <si>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</si>
  <si>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</si>
  <si>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</si>
  <si>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</si>
  <si>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</si>
  <si>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</si>
  <si>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</si>
  <si>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</si>
  <si>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</si>
  <si>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</si>
  <si>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</si>
  <si>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</si>
  <si>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</si>
  <si>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</si>
  <si>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</si>
  <si>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</si>
  <si>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</si>
  <si>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</si>
  <si>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</si>
  <si>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</si>
  <si>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</si>
  <si>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</si>
  <si>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</si>
  <si>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</si>
  <si>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</si>
  <si>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</si>
  <si>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</si>
  <si>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</si>
  <si>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</si>
  <si>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</si>
  <si>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</si>
  <si>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</si>
  <si>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</si>
  <si>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</si>
  <si>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</si>
  <si>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</si>
  <si>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</si>
  <si>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</si>
  <si>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</si>
  <si>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</si>
  <si>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</si>
  <si>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</si>
  <si>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</si>
  <si>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</si>
  <si>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</si>
  <si>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</si>
  <si>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</si>
  <si>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</si>
  <si>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</si>
  <si>
    <t>H. Robbers</t>
  </si>
  <si>
    <t>Tholen Bernd</t>
  </si>
  <si>
    <t>Wotte Robert</t>
  </si>
  <si>
    <t>Müller Helmut</t>
  </si>
  <si>
    <t>1680</t>
  </si>
  <si>
    <t>H. Fuhler</t>
  </si>
  <si>
    <t>Segbers Margret</t>
  </si>
  <si>
    <t xml:space="preserve"> </t>
  </si>
  <si>
    <t>H.Robbers</t>
  </si>
  <si>
    <t>059521680</t>
  </si>
  <si>
    <t>Robbers Stephan</t>
  </si>
  <si>
    <t>Streichergebnis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</si>
</sst>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5" zoomScaleNormal="85" zoomScaleSheetLayoutView="80" zoomScalePageLayoutView="10" workbookViewId="0">
      <selection activeCell="B23" sqref="B23:C2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80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71</v>
      </c>
      <c r="E3" s="116" t="s">
        <v>76</v>
      </c>
      <c r="F3" s="116" t="s">
        <v>77</v>
      </c>
      <c r="G3" s="116"/>
      <c r="H3" s="116"/>
      <c r="I3" s="116"/>
      <c r="J3" s="154" t="s">
        <v>1</v>
      </c>
      <c r="K3" s="154"/>
      <c r="L3" s="116" t="s">
        <v>75</v>
      </c>
      <c r="M3" s="116" t="s">
        <v>78</v>
      </c>
      <c r="N3" s="116" t="s">
        <v>79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72</v>
      </c>
      <c r="E4" s="30" t="s">
        <v>73</v>
      </c>
      <c r="F4" s="30" t="s">
        <v>74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 t="s">
        <v>126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</v>
      </c>
      <c r="C6" s="159"/>
      <c r="D6" s="36">
        <f>'Übersicht Gruppen'!C2</f>
        <v>901.90000000000009</v>
      </c>
      <c r="E6" s="36">
        <f>'Übersicht Gruppen'!D2</f>
        <v>913.5</v>
      </c>
      <c r="F6" s="36">
        <f>'Übersicht Gruppen'!E2</f>
        <v>917.09999999999991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910.83333333333337</v>
      </c>
      <c r="K6" s="38">
        <f t="shared" ref="K6:K11" si="1">SUM(D6:I6)</f>
        <v>2732.5</v>
      </c>
      <c r="L6" s="36">
        <f>'Übersicht Gruppen'!K2</f>
        <v>909.9</v>
      </c>
      <c r="M6" s="36">
        <f>'Übersicht Gruppen'!L2</f>
        <v>920.3</v>
      </c>
      <c r="N6" s="36">
        <f>'Übersicht Gruppen'!M2</f>
        <v>911.90000000000009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914.0333333333333</v>
      </c>
      <c r="S6" s="38">
        <f t="shared" ref="S6:S11" si="2">SUM(L6:Q6)</f>
        <v>2742.1</v>
      </c>
      <c r="T6" s="37">
        <f>'Übersicht Gruppen'!S2</f>
        <v>912.43333333333339</v>
      </c>
      <c r="U6" s="38">
        <f>SUM(S6+K6)</f>
        <v>5474.6</v>
      </c>
      <c r="V6" s="150"/>
    </row>
    <row r="7" spans="1:22" ht="20.25" customHeight="1" x14ac:dyDescent="0.25">
      <c r="A7" s="39">
        <v>2</v>
      </c>
      <c r="B7" s="160" t="str">
        <f>'Übersicht Gruppen'!B3</f>
        <v>Sögel</v>
      </c>
      <c r="C7" s="161"/>
      <c r="D7" s="40">
        <f>'Übersicht Gruppen'!C3</f>
        <v>901.9</v>
      </c>
      <c r="E7" s="40">
        <f>'Übersicht Gruppen'!D3</f>
        <v>902.09999999999991</v>
      </c>
      <c r="F7" s="40">
        <f>'Übersicht Gruppen'!E3</f>
        <v>912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905.33333333333337</v>
      </c>
      <c r="K7" s="42">
        <f t="shared" si="1"/>
        <v>2716</v>
      </c>
      <c r="L7" s="40">
        <f>'Übersicht Gruppen'!K3</f>
        <v>900.59999999999991</v>
      </c>
      <c r="M7" s="40">
        <f>'Übersicht Gruppen'!L3</f>
        <v>909.3</v>
      </c>
      <c r="N7" s="40">
        <f>'Übersicht Gruppen'!M3</f>
        <v>890.90000000000009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900.26666666666677</v>
      </c>
      <c r="S7" s="42">
        <f t="shared" si="2"/>
        <v>2700.8</v>
      </c>
      <c r="T7" s="41">
        <f>'Übersicht Gruppen'!S3</f>
        <v>902.79999999999984</v>
      </c>
      <c r="U7" s="42">
        <f t="shared" ref="U7:U11" si="3">SUM(S7+K7)</f>
        <v>5416.8</v>
      </c>
      <c r="V7" s="42">
        <f>(U6-U7)*-1</f>
        <v>-57.800000000000182</v>
      </c>
    </row>
    <row r="8" spans="1:22" ht="20.25" customHeight="1" x14ac:dyDescent="0.25">
      <c r="A8" s="43">
        <v>3</v>
      </c>
      <c r="B8" s="158" t="str">
        <f>'Übersicht Gruppen'!B4</f>
        <v>Lorup</v>
      </c>
      <c r="C8" s="159"/>
      <c r="D8" s="36">
        <f>'Übersicht Gruppen'!C4</f>
        <v>893.7</v>
      </c>
      <c r="E8" s="36">
        <f>'Übersicht Gruppen'!D4</f>
        <v>898.8</v>
      </c>
      <c r="F8" s="36">
        <f>'Übersicht Gruppen'!E4</f>
        <v>887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893.16666666666663</v>
      </c>
      <c r="K8" s="38">
        <f t="shared" si="1"/>
        <v>2679.5</v>
      </c>
      <c r="L8" s="36">
        <f>'Übersicht Gruppen'!K4</f>
        <v>884.60000000000014</v>
      </c>
      <c r="M8" s="36">
        <f>'Übersicht Gruppen'!L4</f>
        <v>893.30000000000007</v>
      </c>
      <c r="N8" s="36">
        <f>'Übersicht Gruppen'!M4</f>
        <v>898.90000000000009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892.26666666666677</v>
      </c>
      <c r="S8" s="38">
        <f t="shared" si="2"/>
        <v>2676.8</v>
      </c>
      <c r="T8" s="37">
        <f>'Übersicht Gruppen'!S4</f>
        <v>892.71666666666681</v>
      </c>
      <c r="U8" s="38">
        <f t="shared" si="3"/>
        <v>5356.3</v>
      </c>
      <c r="V8" s="38">
        <f t="shared" ref="V8:V11" si="4">(U7-U8)*-1</f>
        <v>-60.5</v>
      </c>
    </row>
    <row r="9" spans="1:22" ht="20.25" customHeight="1" x14ac:dyDescent="0.25">
      <c r="A9" s="29">
        <v>4</v>
      </c>
      <c r="B9" s="160" t="str">
        <f>'Übersicht Gruppen'!B5</f>
        <v>Esterwegen</v>
      </c>
      <c r="C9" s="161"/>
      <c r="D9" s="40">
        <f>'Übersicht Gruppen'!C5</f>
        <v>881.7</v>
      </c>
      <c r="E9" s="40">
        <f>'Übersicht Gruppen'!D5</f>
        <v>896.1</v>
      </c>
      <c r="F9" s="40">
        <f>'Übersicht Gruppen'!E5</f>
        <v>892.1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889.9666666666667</v>
      </c>
      <c r="K9" s="42">
        <f t="shared" si="1"/>
        <v>2669.9</v>
      </c>
      <c r="L9" s="40">
        <f>'Übersicht Gruppen'!K5</f>
        <v>877.3</v>
      </c>
      <c r="M9" s="40">
        <f>'Übersicht Gruppen'!L5</f>
        <v>902.59999999999991</v>
      </c>
      <c r="N9" s="40">
        <f>'Übersicht Gruppen'!M5</f>
        <v>898.3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892.73333333333323</v>
      </c>
      <c r="S9" s="42">
        <f t="shared" si="2"/>
        <v>2678.2</v>
      </c>
      <c r="T9" s="41">
        <f>'Übersicht Gruppen'!S5</f>
        <v>891.34999999999991</v>
      </c>
      <c r="U9" s="42">
        <f t="shared" si="3"/>
        <v>5348.1</v>
      </c>
      <c r="V9" s="42">
        <f t="shared" si="4"/>
        <v>-8.1999999999998181</v>
      </c>
    </row>
    <row r="10" spans="1:22" ht="20.25" customHeight="1" x14ac:dyDescent="0.25">
      <c r="A10" s="44">
        <v>5</v>
      </c>
      <c r="B10" s="158" t="str">
        <f>'Übersicht Gruppen'!B6</f>
        <v>Börgermoor</v>
      </c>
      <c r="C10" s="159"/>
      <c r="D10" s="36">
        <f>'Übersicht Gruppen'!C6</f>
        <v>872.4</v>
      </c>
      <c r="E10" s="36">
        <f>'Übersicht Gruppen'!D6</f>
        <v>879.8</v>
      </c>
      <c r="F10" s="36">
        <f>'Übersicht Gruppen'!E6</f>
        <v>868.30000000000007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873.5</v>
      </c>
      <c r="K10" s="38">
        <f t="shared" si="1"/>
        <v>2620.5</v>
      </c>
      <c r="L10" s="36">
        <f>'Übersicht Gruppen'!K6</f>
        <v>876.8</v>
      </c>
      <c r="M10" s="36">
        <f>'Übersicht Gruppen'!L6</f>
        <v>892.8</v>
      </c>
      <c r="N10" s="36">
        <f>'Übersicht Gruppen'!M6</f>
        <v>872.7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880.76666666666677</v>
      </c>
      <c r="S10" s="38">
        <f t="shared" si="2"/>
        <v>2642.3</v>
      </c>
      <c r="T10" s="37">
        <f>'Übersicht Gruppen'!S6</f>
        <v>877.13333333333333</v>
      </c>
      <c r="U10" s="38">
        <f t="shared" si="3"/>
        <v>5262.8</v>
      </c>
      <c r="V10" s="38">
        <f t="shared" si="4"/>
        <v>-85.300000000000182</v>
      </c>
    </row>
    <row r="11" spans="1:22" ht="20.25" customHeight="1" x14ac:dyDescent="0.25">
      <c r="A11" s="45">
        <v>6</v>
      </c>
      <c r="B11" s="160" t="str">
        <f>'Übersicht Gruppen'!B7</f>
        <v>Rastdorf</v>
      </c>
      <c r="C11" s="161"/>
      <c r="D11" s="40">
        <f>'Übersicht Gruppen'!C7</f>
        <v>844.39999999999986</v>
      </c>
      <c r="E11" s="40">
        <f>'Übersicht Gruppen'!D7</f>
        <v>864.4</v>
      </c>
      <c r="F11" s="40">
        <f>'Übersicht Gruppen'!E7</f>
        <v>874.2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861</v>
      </c>
      <c r="K11" s="42">
        <f t="shared" si="1"/>
        <v>2583</v>
      </c>
      <c r="L11" s="40">
        <f>'Übersicht Gruppen'!K7</f>
        <v>875.6</v>
      </c>
      <c r="M11" s="40">
        <f>'Übersicht Gruppen'!L7</f>
        <v>878.3</v>
      </c>
      <c r="N11" s="40">
        <f>'Übersicht Gruppen'!M7</f>
        <v>895.1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883</v>
      </c>
      <c r="S11" s="42">
        <f t="shared" si="2"/>
        <v>2649</v>
      </c>
      <c r="T11" s="41">
        <f>'Übersicht Gruppen'!S7</f>
        <v>872</v>
      </c>
      <c r="U11" s="42">
        <f t="shared" si="3"/>
        <v>5232</v>
      </c>
      <c r="V11" s="42">
        <f t="shared" si="4"/>
        <v>-30.800000000000182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892.44999999999982</v>
      </c>
      <c r="F13" s="36">
        <f t="shared" si="5"/>
        <v>891.7833333333333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888.9666666666667</v>
      </c>
      <c r="K13" s="38">
        <f>SUM(K6:K11)/6</f>
        <v>2666.9</v>
      </c>
      <c r="L13" s="36">
        <f t="shared" si="5"/>
        <v>887.46666666666681</v>
      </c>
      <c r="M13" s="36">
        <f t="shared" si="5"/>
        <v>899.43333333333339</v>
      </c>
      <c r="N13" s="36">
        <f t="shared" si="5"/>
        <v>894.63333333333333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893.84444444444443</v>
      </c>
      <c r="S13" s="36">
        <f t="shared" si="5"/>
        <v>2681.5333333333333</v>
      </c>
      <c r="T13" s="37">
        <f t="shared" si="5"/>
        <v>891.40555555555557</v>
      </c>
      <c r="U13" s="38">
        <f t="shared" si="5"/>
        <v>5348.4333333333334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Spille Walter</v>
      </c>
      <c r="C17" s="91" t="str">
        <f>'Übersicht Schützen'!B2</f>
        <v>Werlte</v>
      </c>
      <c r="D17" s="55">
        <f>'Übersicht Schützen'!C2</f>
        <v>301.8</v>
      </c>
      <c r="E17" s="38">
        <f>'Übersicht Schützen'!D2</f>
        <v>300.8</v>
      </c>
      <c r="F17" s="38">
        <f>'Übersicht Schützen'!E2</f>
        <v>308.89999999999998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303.83333333333331</v>
      </c>
      <c r="K17" s="38">
        <f>SUM(D17:I17)</f>
        <v>911.5</v>
      </c>
      <c r="L17" s="38">
        <f>'Übersicht Schützen'!L2</f>
        <v>304.7</v>
      </c>
      <c r="M17" s="38">
        <f>'Übersicht Schützen'!M2</f>
        <v>307.60000000000002</v>
      </c>
      <c r="N17" s="38">
        <f>'Übersicht Schützen'!N2</f>
        <v>304.10000000000002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-300.8</v>
      </c>
      <c r="R17" s="56">
        <f>'Übersicht Schützen'!R2</f>
        <v>205.19999999999996</v>
      </c>
      <c r="S17" s="38">
        <f>SUM(L17:Q17)</f>
        <v>615.59999999999991</v>
      </c>
      <c r="T17" s="56">
        <f>'Übersicht Schützen'!U2</f>
        <v>254.51666666666668</v>
      </c>
      <c r="U17" s="38">
        <f>SUM(K17+S17)</f>
        <v>1527.1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Kröger Wilhelm</v>
      </c>
      <c r="C18" s="92" t="str">
        <f>'Übersicht Schützen'!B3</f>
        <v>Werlte</v>
      </c>
      <c r="D18" s="58">
        <f>'Übersicht Schützen'!C3</f>
        <v>296.3</v>
      </c>
      <c r="E18" s="42">
        <f>'Übersicht Schützen'!D3</f>
        <v>306.7</v>
      </c>
      <c r="F18" s="42">
        <f>'Übersicht Schützen'!E3</f>
        <v>306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303</v>
      </c>
      <c r="K18" s="42">
        <f>SUM(D18:I18)</f>
        <v>909</v>
      </c>
      <c r="L18" s="42">
        <f>'Übersicht Schützen'!L3</f>
        <v>303.3</v>
      </c>
      <c r="M18" s="42">
        <f>'Übersicht Schützen'!M3</f>
        <v>303.7</v>
      </c>
      <c r="N18" s="42">
        <f>'Übersicht Schützen'!N3</f>
        <v>304.60000000000002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-296.3</v>
      </c>
      <c r="R18" s="59">
        <f>'Übersicht Schützen'!R3</f>
        <v>205.1</v>
      </c>
      <c r="S18" s="42">
        <f t="shared" ref="S18:S52" si="6">SUM(L18:Q18)</f>
        <v>615.29999999999995</v>
      </c>
      <c r="T18" s="59">
        <f>'Übersicht Schützen'!U3</f>
        <v>254.04999999999998</v>
      </c>
      <c r="U18" s="42">
        <f t="shared" ref="U18:U52" si="7">SUM(K18+S18)</f>
        <v>1524.3</v>
      </c>
      <c r="V18" s="42">
        <f>(U17-U18)*-1</f>
        <v>-2.7999999999999545</v>
      </c>
    </row>
    <row r="19" spans="1:22" s="51" customFormat="1" ht="18" customHeight="1" x14ac:dyDescent="0.25">
      <c r="A19" s="50">
        <v>3</v>
      </c>
      <c r="B19" s="54" t="str">
        <f>'Übersicht Schützen'!A4</f>
        <v>Untiedt Heinz</v>
      </c>
      <c r="C19" s="91" t="str">
        <f>'Übersicht Schützen'!B4</f>
        <v>Werlte</v>
      </c>
      <c r="D19" s="55">
        <f>'Übersicht Schützen'!C4</f>
        <v>303.2</v>
      </c>
      <c r="E19" s="38">
        <f>'Übersicht Schützen'!D4</f>
        <v>303.8</v>
      </c>
      <c r="F19" s="38">
        <f>'Übersicht Schützen'!E4</f>
        <v>300.5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302.5</v>
      </c>
      <c r="K19" s="38">
        <f t="shared" ref="K19:K52" si="8">SUM(D19:I19)</f>
        <v>907.5</v>
      </c>
      <c r="L19" s="38">
        <f>'Übersicht Schützen'!L4</f>
        <v>301.89999999999998</v>
      </c>
      <c r="M19" s="38">
        <f>'Übersicht Schützen'!M4</f>
        <v>309</v>
      </c>
      <c r="N19" s="38">
        <f>'Übersicht Schützen'!N4</f>
        <v>303.2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-300.5</v>
      </c>
      <c r="R19" s="56">
        <f>'Übersicht Schützen'!R4</f>
        <v>204.5333333333333</v>
      </c>
      <c r="S19" s="38">
        <f t="shared" si="6"/>
        <v>613.59999999999991</v>
      </c>
      <c r="T19" s="56">
        <f>'Übersicht Schützen'!U4</f>
        <v>253.51666666666668</v>
      </c>
      <c r="U19" s="38">
        <f t="shared" si="7"/>
        <v>1521.1</v>
      </c>
      <c r="V19" s="38">
        <f t="shared" ref="V19:V46" si="9">(U18-U19)*-1</f>
        <v>-3.2000000000000455</v>
      </c>
    </row>
    <row r="20" spans="1:22" s="51" customFormat="1" ht="18" customHeight="1" x14ac:dyDescent="0.25">
      <c r="A20" s="52">
        <v>4</v>
      </c>
      <c r="B20" s="57" t="str">
        <f>'Übersicht Schützen'!A5</f>
        <v>Segbers Christian</v>
      </c>
      <c r="C20" s="92" t="str">
        <f>'Übersicht Schützen'!B5</f>
        <v>Börgermoor</v>
      </c>
      <c r="D20" s="58">
        <f>'Übersicht Schützen'!C5</f>
        <v>306.2</v>
      </c>
      <c r="E20" s="42">
        <f>'Übersicht Schützen'!D5</f>
        <v>306.2</v>
      </c>
      <c r="F20" s="42">
        <f>'Übersicht Schützen'!E5</f>
        <v>298.3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303.56666666666666</v>
      </c>
      <c r="K20" s="42">
        <f t="shared" si="8"/>
        <v>910.7</v>
      </c>
      <c r="L20" s="42">
        <f>'Übersicht Schützen'!L5</f>
        <v>301</v>
      </c>
      <c r="M20" s="42">
        <f>'Übersicht Schützen'!M5</f>
        <v>303.7</v>
      </c>
      <c r="N20" s="42">
        <f>'Übersicht Schützen'!N5</f>
        <v>302.3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-298.3</v>
      </c>
      <c r="R20" s="59">
        <f>'Übersicht Schützen'!R5</f>
        <v>202.9</v>
      </c>
      <c r="S20" s="42">
        <f t="shared" si="6"/>
        <v>608.70000000000005</v>
      </c>
      <c r="T20" s="59">
        <f>'Übersicht Schützen'!U5</f>
        <v>253.23333333333335</v>
      </c>
      <c r="U20" s="42">
        <f t="shared" si="7"/>
        <v>1519.4</v>
      </c>
      <c r="V20" s="42">
        <f t="shared" si="9"/>
        <v>-1.6999999999998181</v>
      </c>
    </row>
    <row r="21" spans="1:22" s="51" customFormat="1" ht="18" customHeight="1" x14ac:dyDescent="0.25">
      <c r="A21" s="43">
        <v>5</v>
      </c>
      <c r="B21" s="54" t="str">
        <f>'Übersicht Schützen'!A6</f>
        <v>Meibers Michael</v>
      </c>
      <c r="C21" s="91" t="str">
        <f>'Übersicht Schützen'!B6</f>
        <v>Esterwegen</v>
      </c>
      <c r="D21" s="55">
        <f>'Übersicht Schützen'!C6</f>
        <v>297.2</v>
      </c>
      <c r="E21" s="38">
        <f>'Übersicht Schützen'!D6</f>
        <v>303.10000000000002</v>
      </c>
      <c r="F21" s="38">
        <f>'Übersicht Schützen'!E6</f>
        <v>301.2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300.5</v>
      </c>
      <c r="K21" s="38">
        <f t="shared" si="8"/>
        <v>901.5</v>
      </c>
      <c r="L21" s="38">
        <f>'Übersicht Schützen'!L6</f>
        <v>298.7</v>
      </c>
      <c r="M21" s="38">
        <f>'Übersicht Schützen'!M6</f>
        <v>308.39999999999998</v>
      </c>
      <c r="N21" s="38">
        <f>'Übersicht Schützen'!N6</f>
        <v>304.10000000000002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-297.2</v>
      </c>
      <c r="R21" s="56">
        <f>'Übersicht Schützen'!R6</f>
        <v>204.66666666666666</v>
      </c>
      <c r="S21" s="38">
        <f t="shared" si="6"/>
        <v>614</v>
      </c>
      <c r="T21" s="56">
        <f>'Übersicht Schützen'!U6</f>
        <v>252.58333333333329</v>
      </c>
      <c r="U21" s="38">
        <f t="shared" si="7"/>
        <v>1515.5</v>
      </c>
      <c r="V21" s="38">
        <f t="shared" si="9"/>
        <v>-3.9000000000000909</v>
      </c>
    </row>
    <row r="22" spans="1:22" s="51" customFormat="1" ht="18" customHeight="1" x14ac:dyDescent="0.25">
      <c r="A22" s="29">
        <v>6</v>
      </c>
      <c r="B22" s="57" t="str">
        <f>'Übersicht Schützen'!A7</f>
        <v>Robbers Heinz</v>
      </c>
      <c r="C22" s="92" t="str">
        <f>'Übersicht Schützen'!B7</f>
        <v>Sögel</v>
      </c>
      <c r="D22" s="58">
        <f>'Übersicht Schützen'!C7</f>
        <v>302.8</v>
      </c>
      <c r="E22" s="42">
        <f>'Übersicht Schützen'!D7</f>
        <v>303.5</v>
      </c>
      <c r="F22" s="42">
        <f>'Übersicht Schützen'!E7</f>
        <v>305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303.76666666666665</v>
      </c>
      <c r="K22" s="42">
        <f t="shared" si="8"/>
        <v>911.3</v>
      </c>
      <c r="L22" s="42">
        <f>'Übersicht Schützen'!L7</f>
        <v>301</v>
      </c>
      <c r="M22" s="42">
        <f>'Übersicht Schützen'!M7</f>
        <v>297.10000000000002</v>
      </c>
      <c r="N22" s="42">
        <f>'Übersicht Schützen'!N7</f>
        <v>302.60000000000002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-297.10000000000002</v>
      </c>
      <c r="R22" s="59">
        <f>'Übersicht Schützen'!R7</f>
        <v>201.20000000000002</v>
      </c>
      <c r="S22" s="42">
        <f t="shared" si="6"/>
        <v>603.6</v>
      </c>
      <c r="T22" s="59">
        <f>'Übersicht Schützen'!U7</f>
        <v>252.48333333333335</v>
      </c>
      <c r="U22" s="42">
        <f t="shared" si="7"/>
        <v>1514.9</v>
      </c>
      <c r="V22" s="42">
        <f t="shared" si="9"/>
        <v>-0.59999999999990905</v>
      </c>
    </row>
    <row r="23" spans="1:22" s="51" customFormat="1" ht="18" customHeight="1" x14ac:dyDescent="0.25">
      <c r="A23" s="50">
        <v>7</v>
      </c>
      <c r="B23" s="54" t="str">
        <f>'Übersicht Schützen'!A8</f>
        <v>Robbers Bernd</v>
      </c>
      <c r="C23" s="91" t="str">
        <f>'Übersicht Schützen'!B8</f>
        <v>Sögel</v>
      </c>
      <c r="D23" s="55">
        <f>'Übersicht Schützen'!C8</f>
        <v>303.2</v>
      </c>
      <c r="E23" s="38">
        <f>'Übersicht Schützen'!D8</f>
        <v>304.8</v>
      </c>
      <c r="F23" s="38">
        <f>'Übersicht Schützen'!E8</f>
        <v>302.60000000000002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303.53333333333336</v>
      </c>
      <c r="K23" s="38">
        <f t="shared" si="8"/>
        <v>910.6</v>
      </c>
      <c r="L23" s="38">
        <f>'Übersicht Schützen'!L8</f>
        <v>293.39999999999998</v>
      </c>
      <c r="M23" s="38">
        <f>'Übersicht Schützen'!M8</f>
        <v>305.89999999999998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299.64999999999998</v>
      </c>
      <c r="S23" s="38">
        <f t="shared" si="6"/>
        <v>599.29999999999995</v>
      </c>
      <c r="T23" s="56">
        <f>'Übersicht Schützen'!U8</f>
        <v>301.98</v>
      </c>
      <c r="U23" s="38">
        <f t="shared" si="7"/>
        <v>1509.9</v>
      </c>
      <c r="V23" s="38">
        <f t="shared" si="9"/>
        <v>-5</v>
      </c>
    </row>
    <row r="24" spans="1:22" s="51" customFormat="1" ht="18" customHeight="1" x14ac:dyDescent="0.25">
      <c r="A24" s="29">
        <v>8</v>
      </c>
      <c r="B24" s="57" t="str">
        <f>'Übersicht Schützen'!A9</f>
        <v>Hegger Thomas</v>
      </c>
      <c r="C24" s="92" t="str">
        <f>'Übersicht Schützen'!B9</f>
        <v>Lorup</v>
      </c>
      <c r="D24" s="58">
        <f>'Übersicht Schützen'!C9</f>
        <v>302.60000000000002</v>
      </c>
      <c r="E24" s="42">
        <f>'Übersicht Schützen'!D9</f>
        <v>297.60000000000002</v>
      </c>
      <c r="F24" s="42">
        <f>'Übersicht Schützen'!E9</f>
        <v>296.5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298.90000000000003</v>
      </c>
      <c r="K24" s="42">
        <f t="shared" si="8"/>
        <v>896.7</v>
      </c>
      <c r="L24" s="42">
        <f>'Übersicht Schützen'!L9</f>
        <v>300.10000000000002</v>
      </c>
      <c r="M24" s="42">
        <f>'Übersicht Schützen'!M9</f>
        <v>299.8</v>
      </c>
      <c r="N24" s="42">
        <f>'Übersicht Schützen'!N9</f>
        <v>302.10000000000002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-296.5</v>
      </c>
      <c r="R24" s="59">
        <f>'Übersicht Schützen'!R9</f>
        <v>201.83333333333337</v>
      </c>
      <c r="S24" s="42">
        <f t="shared" si="6"/>
        <v>605.50000000000011</v>
      </c>
      <c r="T24" s="59">
        <f>'Übersicht Schützen'!U9</f>
        <v>250.3666666666667</v>
      </c>
      <c r="U24" s="42">
        <f t="shared" si="7"/>
        <v>1502.2000000000003</v>
      </c>
      <c r="V24" s="42">
        <f t="shared" si="9"/>
        <v>-7.6999999999998181</v>
      </c>
    </row>
    <row r="25" spans="1:22" s="51" customFormat="1" ht="18" customHeight="1" x14ac:dyDescent="0.25">
      <c r="A25" s="43">
        <v>9</v>
      </c>
      <c r="B25" s="54" t="str">
        <f>'Übersicht Schützen'!A10</f>
        <v>Schulte-Greve Herm.</v>
      </c>
      <c r="C25" s="91" t="str">
        <f>'Übersicht Schützen'!B10</f>
        <v>Lorup</v>
      </c>
      <c r="D25" s="55">
        <f>'Übersicht Schützen'!C10</f>
        <v>294.3</v>
      </c>
      <c r="E25" s="38">
        <f>'Übersicht Schützen'!D10</f>
        <v>304.2</v>
      </c>
      <c r="F25" s="38">
        <f>'Übersicht Schützen'!E10</f>
        <v>299.5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299.33333333333331</v>
      </c>
      <c r="K25" s="38">
        <f t="shared" si="8"/>
        <v>898</v>
      </c>
      <c r="L25" s="38">
        <f>'Übersicht Schützen'!L10</f>
        <v>294.8</v>
      </c>
      <c r="M25" s="38">
        <f>'Übersicht Schützen'!M10</f>
        <v>299.60000000000002</v>
      </c>
      <c r="N25" s="38">
        <f>'Übersicht Schützen'!N10</f>
        <v>303.8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-294.3</v>
      </c>
      <c r="R25" s="56">
        <f>'Übersicht Schützen'!R10</f>
        <v>201.30000000000004</v>
      </c>
      <c r="S25" s="38">
        <f t="shared" si="6"/>
        <v>603.90000000000009</v>
      </c>
      <c r="T25" s="56">
        <f>'Übersicht Schützen'!U10</f>
        <v>250.31666666666669</v>
      </c>
      <c r="U25" s="38">
        <f t="shared" si="7"/>
        <v>1501.9</v>
      </c>
      <c r="V25" s="38">
        <f t="shared" si="9"/>
        <v>-0.3000000000001819</v>
      </c>
    </row>
    <row r="26" spans="1:22" s="51" customFormat="1" ht="18" customHeight="1" x14ac:dyDescent="0.25">
      <c r="A26" s="52">
        <v>10</v>
      </c>
      <c r="B26" s="57" t="str">
        <f>'Übersicht Schützen'!A11</f>
        <v>Segbers Kerstin</v>
      </c>
      <c r="C26" s="92" t="str">
        <f>'Übersicht Schützen'!B11</f>
        <v>Sögel</v>
      </c>
      <c r="D26" s="58">
        <f>'Übersicht Schützen'!C11</f>
        <v>295.89999999999998</v>
      </c>
      <c r="E26" s="42">
        <f>'Übersicht Schützen'!D11</f>
        <v>292.3</v>
      </c>
      <c r="F26" s="42">
        <f>'Übersicht Schützen'!E11</f>
        <v>300.7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296.3</v>
      </c>
      <c r="K26" s="42">
        <f t="shared" si="8"/>
        <v>888.90000000000009</v>
      </c>
      <c r="L26" s="42">
        <f>'Übersicht Schützen'!L11</f>
        <v>299.3</v>
      </c>
      <c r="M26" s="42">
        <f>'Übersicht Schützen'!M11</f>
        <v>303.2</v>
      </c>
      <c r="N26" s="42">
        <f>'Übersicht Schützen'!N11</f>
        <v>299.60000000000002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-292.3</v>
      </c>
      <c r="R26" s="59">
        <f>'Übersicht Schützen'!R11</f>
        <v>203.26666666666665</v>
      </c>
      <c r="S26" s="42">
        <f t="shared" si="6"/>
        <v>609.79999999999995</v>
      </c>
      <c r="T26" s="59">
        <f>'Übersicht Schützen'!U11</f>
        <v>249.78333333333333</v>
      </c>
      <c r="U26" s="42">
        <f t="shared" si="7"/>
        <v>1498.7</v>
      </c>
      <c r="V26" s="42">
        <f t="shared" si="9"/>
        <v>-3.2000000000000455</v>
      </c>
    </row>
    <row r="27" spans="1:22" s="51" customFormat="1" ht="18" customHeight="1" x14ac:dyDescent="0.25">
      <c r="A27" s="50">
        <v>11</v>
      </c>
      <c r="B27" s="54" t="str">
        <f>'Übersicht Schützen'!A12</f>
        <v>Kensinger Tim</v>
      </c>
      <c r="C27" s="91" t="str">
        <f>'Übersicht Schützen'!B12</f>
        <v>Werlte</v>
      </c>
      <c r="D27" s="55">
        <f>'Übersicht Schützen'!C12</f>
        <v>303.8</v>
      </c>
      <c r="E27" s="38">
        <f>'Übersicht Schützen'!D12</f>
        <v>303</v>
      </c>
      <c r="F27" s="38">
        <f>'Übersicht Schützen'!E12</f>
        <v>302.2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</v>
      </c>
      <c r="K27" s="38">
        <f t="shared" si="8"/>
        <v>909</v>
      </c>
      <c r="L27" s="38">
        <f>'Übersicht Schützen'!L12</f>
        <v>289.39999999999998</v>
      </c>
      <c r="M27" s="38">
        <f>'Übersicht Schützen'!M12</f>
        <v>297.3</v>
      </c>
      <c r="N27" s="38">
        <f>'Übersicht Schützen'!N12</f>
        <v>283.39999999999998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-283.39999999999998</v>
      </c>
      <c r="R27" s="56">
        <f>'Übersicht Schützen'!R12</f>
        <v>195.56666666666669</v>
      </c>
      <c r="S27" s="38">
        <f t="shared" si="6"/>
        <v>586.70000000000005</v>
      </c>
      <c r="T27" s="56">
        <f>'Übersicht Schützen'!U12</f>
        <v>249.2833333333333</v>
      </c>
      <c r="U27" s="38">
        <f t="shared" si="7"/>
        <v>1495.7</v>
      </c>
      <c r="V27" s="38">
        <f t="shared" si="9"/>
        <v>-3</v>
      </c>
    </row>
    <row r="28" spans="1:22" s="51" customFormat="1" ht="18" customHeight="1" x14ac:dyDescent="0.25">
      <c r="A28" s="29">
        <v>12</v>
      </c>
      <c r="B28" s="57" t="str">
        <f>'Übersicht Schützen'!A13</f>
        <v>Robbers Stephan</v>
      </c>
      <c r="C28" s="92" t="str">
        <f>'Übersicht Schützen'!B13</f>
        <v>Sögel</v>
      </c>
      <c r="D28" s="58">
        <f>'Übersicht Schützen'!C13</f>
        <v>289.10000000000002</v>
      </c>
      <c r="E28" s="42">
        <f>'Übersicht Schützen'!D13</f>
        <v>293.8</v>
      </c>
      <c r="F28" s="42">
        <f>'Übersicht Schützen'!E13</f>
        <v>304.39999999999998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295.76666666666671</v>
      </c>
      <c r="K28" s="42">
        <f t="shared" si="8"/>
        <v>887.30000000000007</v>
      </c>
      <c r="L28" s="42">
        <f>'Übersicht Schützen'!L13</f>
        <v>300.3</v>
      </c>
      <c r="M28" s="42">
        <f>'Übersicht Schützen'!M13</f>
        <v>300.2</v>
      </c>
      <c r="N28" s="42">
        <f>'Übersicht Schützen'!N13</f>
        <v>288.7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-288.7</v>
      </c>
      <c r="R28" s="59">
        <f>'Übersicht Schützen'!R13</f>
        <v>200.16666666666666</v>
      </c>
      <c r="S28" s="42">
        <f t="shared" si="6"/>
        <v>600.5</v>
      </c>
      <c r="T28" s="59">
        <f>'Übersicht Schützen'!U13</f>
        <v>247.9666666666667</v>
      </c>
      <c r="U28" s="42">
        <f t="shared" si="7"/>
        <v>1487.8000000000002</v>
      </c>
      <c r="V28" s="42">
        <f t="shared" si="9"/>
        <v>-7.8999999999998636</v>
      </c>
    </row>
    <row r="29" spans="1:22" s="51" customFormat="1" ht="18" customHeight="1" x14ac:dyDescent="0.25">
      <c r="A29" s="50">
        <v>13</v>
      </c>
      <c r="B29" s="54" t="str">
        <f>'Übersicht Schützen'!A14</f>
        <v xml:space="preserve">Bookjans Günter </v>
      </c>
      <c r="C29" s="91" t="str">
        <f>'Übersicht Schützen'!B14</f>
        <v>Rastdorf</v>
      </c>
      <c r="D29" s="55">
        <f>'Übersicht Schützen'!C14</f>
        <v>296.2</v>
      </c>
      <c r="E29" s="38">
        <f>'Übersicht Schützen'!D14</f>
        <v>285.10000000000002</v>
      </c>
      <c r="F29" s="38">
        <f>'Übersicht Schützen'!E14</f>
        <v>298.8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293.36666666666662</v>
      </c>
      <c r="K29" s="38">
        <f t="shared" si="8"/>
        <v>880.09999999999991</v>
      </c>
      <c r="L29" s="38">
        <f>'Übersicht Schützen'!L14</f>
        <v>291</v>
      </c>
      <c r="M29" s="38">
        <f>'Übersicht Schützen'!M14</f>
        <v>295.39999999999998</v>
      </c>
      <c r="N29" s="38">
        <f>'Übersicht Schützen'!N14</f>
        <v>301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-285.10000000000002</v>
      </c>
      <c r="R29" s="56">
        <f>'Übersicht Schützen'!R14</f>
        <v>200.76666666666665</v>
      </c>
      <c r="S29" s="38">
        <f t="shared" si="6"/>
        <v>602.29999999999995</v>
      </c>
      <c r="T29" s="56">
        <f>'Übersicht Schützen'!U14</f>
        <v>247.06666666666669</v>
      </c>
      <c r="U29" s="38">
        <f t="shared" si="7"/>
        <v>1482.3999999999999</v>
      </c>
      <c r="V29" s="38">
        <f t="shared" si="9"/>
        <v>-5.4000000000003183</v>
      </c>
    </row>
    <row r="30" spans="1:22" s="51" customFormat="1" ht="18" customHeight="1" x14ac:dyDescent="0.25">
      <c r="A30" s="52">
        <v>14</v>
      </c>
      <c r="B30" s="57" t="str">
        <f>'Übersicht Schützen'!A15</f>
        <v>Funke Anke</v>
      </c>
      <c r="C30" s="92" t="str">
        <f>'Übersicht Schützen'!B15</f>
        <v>Esterwegen</v>
      </c>
      <c r="D30" s="58">
        <f>'Übersicht Schützen'!C15</f>
        <v>289.5</v>
      </c>
      <c r="E30" s="42">
        <f>'Übersicht Schützen'!D15</f>
        <v>293.7</v>
      </c>
      <c r="F30" s="42">
        <f>'Übersicht Schützen'!E15</f>
        <v>291.60000000000002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291.60000000000002</v>
      </c>
      <c r="K30" s="42">
        <f t="shared" si="8"/>
        <v>874.80000000000007</v>
      </c>
      <c r="L30" s="42">
        <f>'Übersicht Schützen'!L15</f>
        <v>296.89999999999998</v>
      </c>
      <c r="M30" s="42">
        <f>'Übersicht Schützen'!M15</f>
        <v>296.7</v>
      </c>
      <c r="N30" s="42">
        <f>'Übersicht Schützen'!N15</f>
        <v>299.7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-289.5</v>
      </c>
      <c r="R30" s="59">
        <f>'Übersicht Schützen'!R15</f>
        <v>201.26666666666665</v>
      </c>
      <c r="S30" s="42">
        <f t="shared" si="6"/>
        <v>603.79999999999995</v>
      </c>
      <c r="T30" s="59">
        <f>'Übersicht Schützen'!U15</f>
        <v>246.43333333333337</v>
      </c>
      <c r="U30" s="42">
        <f t="shared" si="7"/>
        <v>1478.6</v>
      </c>
      <c r="V30" s="42">
        <f t="shared" si="9"/>
        <v>-3.7999999999999545</v>
      </c>
    </row>
    <row r="31" spans="1:22" s="51" customFormat="1" ht="18" customHeight="1" x14ac:dyDescent="0.25">
      <c r="A31" s="43">
        <v>15</v>
      </c>
      <c r="B31" s="54" t="str">
        <f>'Übersicht Schützen'!A16</f>
        <v>Fuhler Hermann</v>
      </c>
      <c r="C31" s="91" t="str">
        <f>'Übersicht Schützen'!B16</f>
        <v>Werlte</v>
      </c>
      <c r="D31" s="55">
        <f>'Übersicht Schützen'!C16</f>
        <v>294.3</v>
      </c>
      <c r="E31" s="38">
        <f>'Übersicht Schützen'!D16</f>
        <v>298.2</v>
      </c>
      <c r="F31" s="38">
        <f>'Übersicht Schützen'!E16</f>
        <v>290.7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294.40000000000003</v>
      </c>
      <c r="K31" s="38">
        <f t="shared" si="8"/>
        <v>883.2</v>
      </c>
      <c r="L31" s="38">
        <f>'Übersicht Schützen'!L16</f>
        <v>288.10000000000002</v>
      </c>
      <c r="M31" s="38">
        <f>'Übersicht Schützen'!M16</f>
        <v>296.89999999999998</v>
      </c>
      <c r="N31" s="38">
        <f>'Übersicht Schützen'!N16</f>
        <v>297.60000000000002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-288.10000000000002</v>
      </c>
      <c r="R31" s="56">
        <f>'Übersicht Schützen'!R16</f>
        <v>198.16666666666666</v>
      </c>
      <c r="S31" s="38">
        <f t="shared" si="6"/>
        <v>594.5</v>
      </c>
      <c r="T31" s="56">
        <f>'Übersicht Schützen'!U16</f>
        <v>246.28333333333339</v>
      </c>
      <c r="U31" s="38">
        <f t="shared" si="7"/>
        <v>1477.7</v>
      </c>
      <c r="V31" s="38">
        <f t="shared" si="9"/>
        <v>-0.89999999999986358</v>
      </c>
    </row>
    <row r="32" spans="1:22" s="51" customFormat="1" ht="18" customHeight="1" x14ac:dyDescent="0.25">
      <c r="A32" s="29">
        <v>16</v>
      </c>
      <c r="B32" s="57" t="str">
        <f>'Übersicht Schützen'!A17</f>
        <v>Luttmann Franz-Josef</v>
      </c>
      <c r="C32" s="92" t="str">
        <f>'Übersicht Schützen'!B17</f>
        <v>Lorup</v>
      </c>
      <c r="D32" s="58">
        <f>'Übersicht Schützen'!C17</f>
        <v>296.8</v>
      </c>
      <c r="E32" s="42">
        <f>'Übersicht Schützen'!D17</f>
        <v>291.5</v>
      </c>
      <c r="F32" s="42">
        <f>'Übersicht Schützen'!E17</f>
        <v>287.7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292</v>
      </c>
      <c r="K32" s="42">
        <f t="shared" si="8"/>
        <v>876</v>
      </c>
      <c r="L32" s="42">
        <f>'Übersicht Schützen'!L17</f>
        <v>289.7</v>
      </c>
      <c r="M32" s="42">
        <f>'Übersicht Schützen'!M17</f>
        <v>297.5</v>
      </c>
      <c r="N32" s="42">
        <f>'Übersicht Schützen'!N17</f>
        <v>293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-287.7</v>
      </c>
      <c r="R32" s="59">
        <f>'Übersicht Schützen'!R17</f>
        <v>197.5</v>
      </c>
      <c r="S32" s="42">
        <f t="shared" si="6"/>
        <v>592.5</v>
      </c>
      <c r="T32" s="59">
        <f>'Übersicht Schützen'!U17</f>
        <v>244.75</v>
      </c>
      <c r="U32" s="42">
        <f t="shared" si="7"/>
        <v>1468.5</v>
      </c>
      <c r="V32" s="42">
        <f t="shared" si="9"/>
        <v>-9.2000000000000455</v>
      </c>
    </row>
    <row r="33" spans="1:44" s="51" customFormat="1" ht="18" customHeight="1" x14ac:dyDescent="0.25">
      <c r="A33" s="50">
        <v>17</v>
      </c>
      <c r="B33" s="54" t="str">
        <f>'Übersicht Schützen'!A18</f>
        <v xml:space="preserve">Schulte Mathias </v>
      </c>
      <c r="C33" s="91" t="str">
        <f>'Übersicht Schützen'!B18</f>
        <v>Esterwegen</v>
      </c>
      <c r="D33" s="55">
        <f>'Übersicht Schützen'!C18</f>
        <v>295</v>
      </c>
      <c r="E33" s="38">
        <f>'Übersicht Schützen'!D18</f>
        <v>291.39999999999998</v>
      </c>
      <c r="F33" s="38">
        <f>'Übersicht Schützen'!E18</f>
        <v>291.60000000000002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292.66666666666669</v>
      </c>
      <c r="K33" s="38">
        <f t="shared" si="8"/>
        <v>878</v>
      </c>
      <c r="L33" s="38">
        <f>'Übersicht Schützen'!L18</f>
        <v>296.60000000000002</v>
      </c>
      <c r="M33" s="38">
        <f>'Übersicht Schützen'!M18</f>
        <v>293.60000000000002</v>
      </c>
      <c r="N33" s="38">
        <f>'Übersicht Schützen'!N18</f>
        <v>289.89999999999998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-289.89999999999998</v>
      </c>
      <c r="R33" s="56">
        <f>'Übersicht Schützen'!R18</f>
        <v>196.73333333333335</v>
      </c>
      <c r="S33" s="38">
        <f t="shared" si="6"/>
        <v>590.20000000000005</v>
      </c>
      <c r="T33" s="56">
        <f>'Übersicht Schützen'!U18</f>
        <v>244.69999999999996</v>
      </c>
      <c r="U33" s="38">
        <f t="shared" si="7"/>
        <v>1468.2</v>
      </c>
      <c r="V33" s="38">
        <f t="shared" si="9"/>
        <v>-0.29999999999995453</v>
      </c>
    </row>
    <row r="34" spans="1:44" s="51" customFormat="1" ht="18" customHeight="1" x14ac:dyDescent="0.25">
      <c r="A34" s="29">
        <v>18</v>
      </c>
      <c r="B34" s="57" t="str">
        <f>'Übersicht Schützen'!A19</f>
        <v>Tholen Bernd</v>
      </c>
      <c r="C34" s="92" t="str">
        <f>'Übersicht Schützen'!B19</f>
        <v>Rastdorf</v>
      </c>
      <c r="D34" s="58">
        <f>'Übersicht Schützen'!C19</f>
        <v>0</v>
      </c>
      <c r="E34" s="42">
        <f>'Übersicht Schützen'!D19</f>
        <v>288.7</v>
      </c>
      <c r="F34" s="42">
        <f>'Übersicht Schützen'!E19</f>
        <v>286.8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287.75</v>
      </c>
      <c r="K34" s="42">
        <f t="shared" si="8"/>
        <v>575.5</v>
      </c>
      <c r="L34" s="42">
        <f>'Übersicht Schützen'!L19</f>
        <v>297</v>
      </c>
      <c r="M34" s="42">
        <f>'Übersicht Schützen'!M19</f>
        <v>292.5</v>
      </c>
      <c r="N34" s="42">
        <f>'Übersicht Schützen'!N19</f>
        <v>300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296.5</v>
      </c>
      <c r="S34" s="42">
        <f t="shared" si="6"/>
        <v>889.5</v>
      </c>
      <c r="T34" s="59">
        <f>'Übersicht Schützen'!U19</f>
        <v>293</v>
      </c>
      <c r="U34" s="42">
        <f t="shared" si="7"/>
        <v>1465</v>
      </c>
      <c r="V34" s="42">
        <f t="shared" si="9"/>
        <v>-3.2000000000000455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Middendorf Peter</v>
      </c>
      <c r="C35" s="91" t="str">
        <f>'Übersicht Schützen'!B20</f>
        <v>Esterwegen</v>
      </c>
      <c r="D35" s="55">
        <f>'Übersicht Schützen'!C20</f>
        <v>273</v>
      </c>
      <c r="E35" s="38">
        <f>'Übersicht Schützen'!D20</f>
        <v>288.5</v>
      </c>
      <c r="F35" s="38">
        <f>'Übersicht Schützen'!E20</f>
        <v>291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284.16666666666669</v>
      </c>
      <c r="K35" s="38">
        <f t="shared" si="8"/>
        <v>852.5</v>
      </c>
      <c r="L35" s="38">
        <f>'Übersicht Schützen'!L20</f>
        <v>292.60000000000002</v>
      </c>
      <c r="M35" s="38">
        <f>'Übersicht Schützen'!M20</f>
        <v>297.5</v>
      </c>
      <c r="N35" s="38">
        <f>'Übersicht Schützen'!N20</f>
        <v>294.3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-273</v>
      </c>
      <c r="R35" s="56">
        <f>'Übersicht Schützen'!R20</f>
        <v>203.80000000000004</v>
      </c>
      <c r="S35" s="38">
        <f t="shared" si="6"/>
        <v>611.40000000000009</v>
      </c>
      <c r="T35" s="56">
        <f>'Übersicht Schützen'!U20</f>
        <v>243.98333333333332</v>
      </c>
      <c r="U35" s="38">
        <f t="shared" si="7"/>
        <v>1463.9</v>
      </c>
      <c r="V35" s="38">
        <f t="shared" si="9"/>
        <v>-1.0999999999999091</v>
      </c>
    </row>
    <row r="36" spans="1:44" s="51" customFormat="1" ht="18" customHeight="1" x14ac:dyDescent="0.25">
      <c r="A36" s="52">
        <v>20</v>
      </c>
      <c r="B36" s="57" t="str">
        <f>'Übersicht Schützen'!A21</f>
        <v>Schmits Maria</v>
      </c>
      <c r="C36" s="92" t="str">
        <f>'Übersicht Schützen'!B21</f>
        <v>Lorup</v>
      </c>
      <c r="D36" s="58">
        <f>'Übersicht Schützen'!C21</f>
        <v>284.60000000000002</v>
      </c>
      <c r="E36" s="42">
        <f>'Übersicht Schützen'!D21</f>
        <v>297</v>
      </c>
      <c r="F36" s="42">
        <f>'Übersicht Schützen'!E21</f>
        <v>284.2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288.59999999999997</v>
      </c>
      <c r="K36" s="42">
        <f t="shared" si="8"/>
        <v>865.8</v>
      </c>
      <c r="L36" s="42">
        <f>'Übersicht Schützen'!L21</f>
        <v>286.5</v>
      </c>
      <c r="M36" s="42">
        <f>'Übersicht Schützen'!M21</f>
        <v>289.3</v>
      </c>
      <c r="N36" s="42">
        <f>'Übersicht Schützen'!N21</f>
        <v>298.89999999999998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-284.2</v>
      </c>
      <c r="R36" s="59">
        <f>'Übersicht Schützen'!R21</f>
        <v>196.83333333333334</v>
      </c>
      <c r="S36" s="42">
        <f t="shared" si="6"/>
        <v>590.5</v>
      </c>
      <c r="T36" s="59">
        <f>'Übersicht Schützen'!U21</f>
        <v>242.71666666666667</v>
      </c>
      <c r="U36" s="42">
        <f t="shared" si="7"/>
        <v>1456.3</v>
      </c>
      <c r="V36" s="42">
        <f t="shared" si="9"/>
        <v>-7.6000000000001364</v>
      </c>
    </row>
    <row r="37" spans="1:44" s="51" customFormat="1" ht="18" customHeight="1" x14ac:dyDescent="0.25">
      <c r="A37" s="50">
        <v>21</v>
      </c>
      <c r="B37" s="54" t="str">
        <f>'Übersicht Schützen'!A22</f>
        <v>Meyer Thea</v>
      </c>
      <c r="C37" s="91" t="str">
        <f>'Übersicht Schützen'!B22</f>
        <v>Lorup</v>
      </c>
      <c r="D37" s="55">
        <f>'Übersicht Schützen'!C22</f>
        <v>292.7</v>
      </c>
      <c r="E37" s="38">
        <f>'Übersicht Schützen'!D22</f>
        <v>291.89999999999998</v>
      </c>
      <c r="F37" s="38">
        <f>'Übersicht Schützen'!E22</f>
        <v>291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291.86666666666662</v>
      </c>
      <c r="K37" s="38">
        <f t="shared" si="8"/>
        <v>875.59999999999991</v>
      </c>
      <c r="L37" s="38">
        <f>'Übersicht Schützen'!L22</f>
        <v>279.60000000000002</v>
      </c>
      <c r="M37" s="38">
        <f>'Übersicht Schützen'!M22</f>
        <v>293.89999999999998</v>
      </c>
      <c r="N37" s="38">
        <f>'Übersicht Schützen'!N22</f>
        <v>283.8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-279.60000000000002</v>
      </c>
      <c r="R37" s="56">
        <f>'Übersicht Schützen'!R22</f>
        <v>192.56666666666663</v>
      </c>
      <c r="S37" s="38">
        <f t="shared" si="6"/>
        <v>577.69999999999993</v>
      </c>
      <c r="T37" s="56">
        <f>'Übersicht Schützen'!U22</f>
        <v>242.21666666666661</v>
      </c>
      <c r="U37" s="38">
        <f t="shared" si="7"/>
        <v>1453.2999999999997</v>
      </c>
      <c r="V37" s="38">
        <f t="shared" si="9"/>
        <v>-3.0000000000002274</v>
      </c>
    </row>
    <row r="38" spans="1:44" s="51" customFormat="1" ht="18" customHeight="1" x14ac:dyDescent="0.25">
      <c r="A38" s="29">
        <v>22</v>
      </c>
      <c r="B38" s="57" t="str">
        <f>'Übersicht Schützen'!A23</f>
        <v xml:space="preserve">Rave Anke 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296.39999999999998</v>
      </c>
      <c r="F38" s="42">
        <f>'Übersicht Schützen'!E23</f>
        <v>295.8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296.10000000000002</v>
      </c>
      <c r="K38" s="42">
        <f t="shared" si="8"/>
        <v>592.20000000000005</v>
      </c>
      <c r="L38" s="42">
        <f>'Übersicht Schützen'!L23</f>
        <v>281</v>
      </c>
      <c r="M38" s="42">
        <f>'Übersicht Schützen'!M23</f>
        <v>297.2</v>
      </c>
      <c r="N38" s="42">
        <f>'Übersicht Schützen'!N23</f>
        <v>280.3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286.16666666666669</v>
      </c>
      <c r="S38" s="42">
        <f t="shared" si="6"/>
        <v>858.5</v>
      </c>
      <c r="T38" s="59">
        <f>'Übersicht Schützen'!U23</f>
        <v>290.14</v>
      </c>
      <c r="U38" s="42">
        <f t="shared" si="7"/>
        <v>1450.7</v>
      </c>
      <c r="V38" s="42">
        <f t="shared" si="9"/>
        <v>-2.5999999999996817</v>
      </c>
    </row>
    <row r="39" spans="1:44" s="51" customFormat="1" ht="18" customHeight="1" x14ac:dyDescent="0.25">
      <c r="A39" s="50">
        <v>23</v>
      </c>
      <c r="B39" s="54" t="str">
        <f>'Übersicht Schützen'!A24</f>
        <v>Ortmann Johannes</v>
      </c>
      <c r="C39" s="91" t="str">
        <f>'Übersicht Schützen'!B24</f>
        <v>Börgermoor</v>
      </c>
      <c r="D39" s="55">
        <f>'Übersicht Schützen'!C24</f>
        <v>284.3</v>
      </c>
      <c r="E39" s="38">
        <f>'Übersicht Schützen'!D24</f>
        <v>283.60000000000002</v>
      </c>
      <c r="F39" s="38">
        <f>'Übersicht Schützen'!E24</f>
        <v>286.39999999999998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284.76666666666671</v>
      </c>
      <c r="K39" s="38">
        <f t="shared" si="8"/>
        <v>854.30000000000007</v>
      </c>
      <c r="L39" s="38">
        <f>'Übersicht Schützen'!L24</f>
        <v>291.8</v>
      </c>
      <c r="M39" s="38">
        <f>'Übersicht Schützen'!M24</f>
        <v>296.7</v>
      </c>
      <c r="N39" s="38">
        <f>'Übersicht Schützen'!N24</f>
        <v>284.10000000000002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-283.60000000000002</v>
      </c>
      <c r="R39" s="56">
        <f>'Übersicht Schützen'!R24</f>
        <v>196.33333333333334</v>
      </c>
      <c r="S39" s="38">
        <f t="shared" si="6"/>
        <v>589</v>
      </c>
      <c r="T39" s="56">
        <f>'Übersicht Schützen'!U24</f>
        <v>240.55000000000004</v>
      </c>
      <c r="U39" s="38">
        <f t="shared" si="7"/>
        <v>1443.3000000000002</v>
      </c>
      <c r="V39" s="38">
        <f t="shared" si="9"/>
        <v>-7.3999999999998636</v>
      </c>
    </row>
    <row r="40" spans="1:44" s="51" customFormat="1" ht="18" customHeight="1" x14ac:dyDescent="0.25">
      <c r="A40" s="52">
        <v>24</v>
      </c>
      <c r="B40" s="57" t="str">
        <f>'Übersicht Schützen'!A25</f>
        <v>Hanneken Markus</v>
      </c>
      <c r="C40" s="92" t="str">
        <f>'Übersicht Schützen'!B25</f>
        <v>Lorup</v>
      </c>
      <c r="D40" s="58">
        <f>'Übersicht Schützen'!C25</f>
        <v>286.5</v>
      </c>
      <c r="E40" s="42">
        <f>'Übersicht Schützen'!D25</f>
        <v>285.10000000000002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285.8</v>
      </c>
      <c r="K40" s="42">
        <f t="shared" si="8"/>
        <v>571.6</v>
      </c>
      <c r="L40" s="42">
        <f>'Übersicht Schützen'!L25</f>
        <v>290.5</v>
      </c>
      <c r="M40" s="42">
        <f>'Übersicht Schützen'!M25</f>
        <v>290.10000000000002</v>
      </c>
      <c r="N40" s="42">
        <f>'Übersicht Schützen'!N25</f>
        <v>287.3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289.3</v>
      </c>
      <c r="S40" s="42">
        <f t="shared" si="6"/>
        <v>867.90000000000009</v>
      </c>
      <c r="T40" s="59">
        <f>'Übersicht Schützen'!U25</f>
        <v>287.89999999999998</v>
      </c>
      <c r="U40" s="42">
        <f t="shared" si="7"/>
        <v>1439.5</v>
      </c>
      <c r="V40" s="42">
        <f t="shared" si="9"/>
        <v>-3.8000000000001819</v>
      </c>
    </row>
    <row r="41" spans="1:44" s="51" customFormat="1" ht="18" customHeight="1" x14ac:dyDescent="0.25">
      <c r="A41" s="43">
        <v>25</v>
      </c>
      <c r="B41" s="54" t="str">
        <f>'Übersicht Schützen'!A26</f>
        <v>Meer Michael</v>
      </c>
      <c r="C41" s="91" t="str">
        <f>'Übersicht Schützen'!B26</f>
        <v>Rastdorf</v>
      </c>
      <c r="D41" s="55">
        <f>'Übersicht Schützen'!C26</f>
        <v>289.39999999999998</v>
      </c>
      <c r="E41" s="38">
        <f>'Übersicht Schützen'!D26</f>
        <v>283.39999999999998</v>
      </c>
      <c r="F41" s="38">
        <f>'Übersicht Schützen'!E26</f>
        <v>288.60000000000002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287.13333333333333</v>
      </c>
      <c r="K41" s="38">
        <f t="shared" si="8"/>
        <v>861.4</v>
      </c>
      <c r="L41" s="38">
        <f>'Übersicht Schützen'!L26</f>
        <v>0</v>
      </c>
      <c r="M41" s="38">
        <f>'Übersicht Schützen'!M26</f>
        <v>290.10000000000002</v>
      </c>
      <c r="N41" s="38">
        <f>'Übersicht Schützen'!N26</f>
        <v>287.89999999999998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289</v>
      </c>
      <c r="S41" s="38">
        <f t="shared" si="6"/>
        <v>578</v>
      </c>
      <c r="T41" s="56">
        <f>'Übersicht Schützen'!U26</f>
        <v>287.88</v>
      </c>
      <c r="U41" s="38">
        <f t="shared" si="7"/>
        <v>1439.4</v>
      </c>
      <c r="V41" s="38">
        <f t="shared" si="9"/>
        <v>-9.9999999999909051E-2</v>
      </c>
    </row>
    <row r="42" spans="1:44" s="51" customFormat="1" ht="18" customHeight="1" x14ac:dyDescent="0.25">
      <c r="A42" s="29">
        <v>26</v>
      </c>
      <c r="B42" s="57" t="str">
        <f>'Übersicht Schützen'!A27</f>
        <v xml:space="preserve">Segbers Johannes </v>
      </c>
      <c r="C42" s="92" t="str">
        <f>'Übersicht Schützen'!B27</f>
        <v>Börgermoor</v>
      </c>
      <c r="D42" s="58">
        <f>'Übersicht Schützen'!C27</f>
        <v>281.89999999999998</v>
      </c>
      <c r="E42" s="42">
        <f>'Übersicht Schützen'!D27</f>
        <v>286.5</v>
      </c>
      <c r="F42" s="42">
        <f>'Übersicht Schützen'!E27</f>
        <v>283.60000000000002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284</v>
      </c>
      <c r="K42" s="42">
        <f t="shared" si="8"/>
        <v>852</v>
      </c>
      <c r="L42" s="42">
        <f>'Übersicht Schützen'!L27</f>
        <v>284</v>
      </c>
      <c r="M42" s="42">
        <f>'Übersicht Schützen'!M27</f>
        <v>292.39999999999998</v>
      </c>
      <c r="N42" s="42">
        <f>'Übersicht Schützen'!N27</f>
        <v>277.39999999999998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-277.39999999999998</v>
      </c>
      <c r="R42" s="59">
        <f>'Übersicht Schützen'!R27</f>
        <v>192.13333333333333</v>
      </c>
      <c r="S42" s="42">
        <f t="shared" si="6"/>
        <v>576.4</v>
      </c>
      <c r="T42" s="59">
        <f>'Übersicht Schützen'!U27</f>
        <v>238.06666666666669</v>
      </c>
      <c r="U42" s="42">
        <f t="shared" si="7"/>
        <v>1428.4</v>
      </c>
      <c r="V42" s="42">
        <f t="shared" si="9"/>
        <v>-11</v>
      </c>
    </row>
    <row r="43" spans="1:44" s="51" customFormat="1" ht="18" customHeight="1" x14ac:dyDescent="0.25">
      <c r="A43" s="50">
        <v>27</v>
      </c>
      <c r="B43" s="54" t="str">
        <f>'Übersicht Schützen'!A28</f>
        <v>Jansen Johannes</v>
      </c>
      <c r="C43" s="91" t="str">
        <f>'Übersicht Schützen'!B28</f>
        <v>Börgermoor</v>
      </c>
      <c r="D43" s="55">
        <f>'Übersicht Schützen'!C28</f>
        <v>280.5</v>
      </c>
      <c r="E43" s="38">
        <f>'Übersicht Schützen'!D28</f>
        <v>287.10000000000002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283.8</v>
      </c>
      <c r="K43" s="38">
        <f t="shared" si="8"/>
        <v>567.6</v>
      </c>
      <c r="L43" s="38">
        <f>'Übersicht Schützen'!L28</f>
        <v>280.39999999999998</v>
      </c>
      <c r="M43" s="38">
        <f>'Übersicht Schützen'!M28</f>
        <v>285.3</v>
      </c>
      <c r="N43" s="38">
        <f>'Übersicht Schützen'!N28</f>
        <v>286.3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284</v>
      </c>
      <c r="S43" s="38">
        <f t="shared" si="6"/>
        <v>852</v>
      </c>
      <c r="T43" s="56">
        <f>'Übersicht Schützen'!U28</f>
        <v>283.91999999999996</v>
      </c>
      <c r="U43" s="38">
        <f t="shared" si="7"/>
        <v>1419.6</v>
      </c>
      <c r="V43" s="38">
        <f t="shared" si="9"/>
        <v>-8.8000000000001819</v>
      </c>
    </row>
    <row r="44" spans="1:44" s="51" customFormat="1" ht="18" customHeight="1" x14ac:dyDescent="0.25">
      <c r="A44" s="29">
        <v>28</v>
      </c>
      <c r="B44" s="57" t="str">
        <f>'Übersicht Schützen'!A29</f>
        <v>Sommerfeld Frank</v>
      </c>
      <c r="C44" s="92" t="str">
        <f>'Übersicht Schützen'!B29</f>
        <v>Rastdorf</v>
      </c>
      <c r="D44" s="58">
        <f>'Übersicht Schützen'!C29</f>
        <v>258.8</v>
      </c>
      <c r="E44" s="42">
        <f>'Übersicht Schützen'!D29</f>
        <v>230.1</v>
      </c>
      <c r="F44" s="42">
        <f>'Übersicht Schützen'!E29</f>
        <v>270.60000000000002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253.16666666666666</v>
      </c>
      <c r="K44" s="42">
        <f t="shared" si="8"/>
        <v>759.5</v>
      </c>
      <c r="L44" s="42">
        <f>'Übersicht Schützen'!L29</f>
        <v>287.60000000000002</v>
      </c>
      <c r="M44" s="42">
        <f>'Übersicht Schützen'!M29</f>
        <v>290.39999999999998</v>
      </c>
      <c r="N44" s="42">
        <f>'Übersicht Schützen'!N29</f>
        <v>294.10000000000002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-230.1</v>
      </c>
      <c r="R44" s="59">
        <f>'Übersicht Schützen'!R29</f>
        <v>214</v>
      </c>
      <c r="S44" s="42">
        <f t="shared" si="6"/>
        <v>642</v>
      </c>
      <c r="T44" s="59">
        <f>'Übersicht Schützen'!U29</f>
        <v>233.58333333333334</v>
      </c>
      <c r="U44" s="42">
        <f t="shared" si="7"/>
        <v>1401.5</v>
      </c>
      <c r="V44" s="42">
        <f t="shared" si="9"/>
        <v>-18.099999999999909</v>
      </c>
    </row>
    <row r="45" spans="1:44" s="51" customFormat="1" ht="18" customHeight="1" x14ac:dyDescent="0.25">
      <c r="A45" s="50">
        <v>29</v>
      </c>
      <c r="B45" s="54" t="str">
        <f>'Übersicht Schützen'!A30</f>
        <v>Johanna Kassens</v>
      </c>
      <c r="C45" s="91" t="str">
        <f>'Übersicht Schützen'!B30</f>
        <v>Esterwegen</v>
      </c>
      <c r="D45" s="55">
        <f>'Übersicht Schützen'!C30</f>
        <v>0</v>
      </c>
      <c r="E45" s="38">
        <f>'Übersicht Schützen'!D30</f>
        <v>294.10000000000002</v>
      </c>
      <c r="F45" s="38">
        <f>'Übersicht Schützen'!E30</f>
        <v>295.10000000000002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294.60000000000002</v>
      </c>
      <c r="K45" s="38">
        <f t="shared" si="8"/>
        <v>589.20000000000005</v>
      </c>
      <c r="L45" s="38">
        <f>'Übersicht Schützen'!L30</f>
        <v>281.7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281.7</v>
      </c>
      <c r="S45" s="38">
        <f t="shared" si="6"/>
        <v>281.7</v>
      </c>
      <c r="T45" s="56">
        <f>'Übersicht Schützen'!U30</f>
        <v>290.3</v>
      </c>
      <c r="U45" s="38">
        <f t="shared" si="7"/>
        <v>870.90000000000009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Lindemann Rita</v>
      </c>
      <c r="C46" s="92" t="str">
        <f>'Übersicht Schützen'!B31</f>
        <v>Esterwegen</v>
      </c>
      <c r="D46" s="58">
        <f>'Übersicht Schützen'!C31</f>
        <v>0</v>
      </c>
      <c r="E46" s="42">
        <f>'Übersicht Schützen'!D31</f>
        <v>296.60000000000002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296.60000000000002</v>
      </c>
      <c r="K46" s="42">
        <f t="shared" si="8"/>
        <v>296.60000000000002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299.89999999999998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299.89999999999998</v>
      </c>
      <c r="S46" s="42">
        <f t="shared" si="6"/>
        <v>299.89999999999998</v>
      </c>
      <c r="T46" s="59">
        <f>'Übersicht Schützen'!U31</f>
        <v>298.25</v>
      </c>
      <c r="U46" s="42">
        <f t="shared" si="7"/>
        <v>596.5</v>
      </c>
      <c r="V46" s="42">
        <f t="shared" si="9"/>
        <v>-274.40000000000009</v>
      </c>
    </row>
    <row r="47" spans="1:44" s="51" customFormat="1" ht="18" customHeight="1" x14ac:dyDescent="0.25">
      <c r="A47" s="50">
        <v>31</v>
      </c>
      <c r="B47" s="54" t="str">
        <f>'Übersicht Schützen'!A32</f>
        <v>Wotte Robert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290.60000000000002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290.60000000000002</v>
      </c>
      <c r="K47" s="38">
        <f t="shared" si="8"/>
        <v>290.60000000000002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290.60000000000002</v>
      </c>
      <c r="U47" s="38">
        <f t="shared" si="7"/>
        <v>290.60000000000002</v>
      </c>
      <c r="V47" s="38">
        <f t="shared" ref="V47:V50" si="10">(U46-U47)*-1</f>
        <v>-305.89999999999998</v>
      </c>
    </row>
    <row r="48" spans="1:44" s="51" customFormat="1" ht="18" customHeight="1" x14ac:dyDescent="0.25">
      <c r="A48" s="29">
        <v>32</v>
      </c>
      <c r="B48" s="57" t="str">
        <f>'Übersicht Schützen'!A33</f>
        <v>Segbers Margret</v>
      </c>
      <c r="C48" s="92" t="str">
        <f>'Übersicht Schützen'!B33</f>
        <v>Börgermoor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282.89999999999998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282.89999999999998</v>
      </c>
      <c r="K48" s="42">
        <f t="shared" si="8"/>
        <v>282.89999999999998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282.89999999999998</v>
      </c>
      <c r="U48" s="42">
        <f t="shared" si="7"/>
        <v>282.89999999999998</v>
      </c>
      <c r="V48" s="42">
        <f t="shared" si="10"/>
        <v>-7.7000000000000455</v>
      </c>
    </row>
    <row r="49" spans="1:22" s="51" customFormat="1" ht="18" customHeight="1" x14ac:dyDescent="0.25">
      <c r="A49" s="50">
        <v>33</v>
      </c>
      <c r="B49" s="54" t="str">
        <f>'Übersicht Schützen'!A34</f>
        <v>Müller Helmut</v>
      </c>
      <c r="C49" s="91" t="str">
        <f>'Übersicht Schützen'!B34</f>
        <v>Rastdorf</v>
      </c>
      <c r="D49" s="55">
        <f>'Übersicht Schützen'!C34</f>
        <v>0</v>
      </c>
      <c r="E49" s="38">
        <f>'Übersicht Schützen'!D34</f>
        <v>272.89999999999998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272.89999999999998</v>
      </c>
      <c r="K49" s="38">
        <f t="shared" si="8"/>
        <v>272.89999999999998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272.89999999999998</v>
      </c>
      <c r="U49" s="38">
        <f t="shared" si="7"/>
        <v>272.89999999999998</v>
      </c>
      <c r="V49" s="38">
        <f t="shared" si="10"/>
        <v>-10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-272.89999999999998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292.25625000000002</v>
      </c>
      <c r="F54" s="36">
        <f>IF(Formelhilfe!D45 &gt; 0, SUM(F17:F52)/Formelhilfe!D45, 0)</f>
        <v>294.36428571428576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292.20555555555558</v>
      </c>
      <c r="K54" s="37">
        <f>IF(SUM(K17:K52)&lt;&gt;0,AVERAGEIF(K17:K52,"&lt;&gt;0"),0)</f>
        <v>763.46363636363628</v>
      </c>
      <c r="L54" s="36">
        <f>IF(Formelhilfe!I45 &gt; 0, SUM(L17:L52)/Formelhilfe!I45, 0)</f>
        <v>292.96071428571435</v>
      </c>
      <c r="M54" s="36">
        <f>IF(Formelhilfe!J45 &gt; 0, SUM(M17:M52)/Formelhilfe!J45, 0)</f>
        <v>297.53571428571428</v>
      </c>
      <c r="N54" s="36">
        <f>IF(Formelhilfe!K45 &gt; 0, SUM(N17:N52)/Formelhilfe!K45, 0)</f>
        <v>294.78571428571428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224.73499999999996</v>
      </c>
      <c r="S54" s="37">
        <f t="shared" ref="S54:T54" si="12">IF(SUM(S17:S52)&lt;&gt;0,AVERAGEIF(S17:S52,"&lt;&gt;0"),0)</f>
        <v>615.81000000000006</v>
      </c>
      <c r="T54" s="37">
        <f t="shared" si="12"/>
        <v>261.15818181818179</v>
      </c>
      <c r="U54" s="117">
        <f>(K54+S54)</f>
        <v>1379.2736363636363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4" priority="7" operator="between">
      <formula>0.01</formula>
      <formula>850</formula>
    </cfRule>
  </conditionalFormatting>
  <conditionalFormatting sqref="L6:Q11">
    <cfRule type="cellIs" dxfId="3" priority="6" operator="between">
      <formula>0.01</formula>
      <formula>850</formula>
    </cfRule>
  </conditionalFormatting>
  <conditionalFormatting sqref="D17:I52 L17:Q52">
    <cfRule type="top10" dxfId="2" priority="5" rank="1"/>
  </conditionalFormatting>
  <conditionalFormatting sqref="D6:I11 L6:Q11">
    <cfRule type="top10" dxfId="1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81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82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72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83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94</v>
      </c>
      <c r="Z5" s="166"/>
      <c r="AA5" s="103"/>
    </row>
    <row r="6" spans="1:29" ht="15" customHeight="1" x14ac:dyDescent="0.25">
      <c r="A6" s="93">
        <v>5</v>
      </c>
      <c r="B6" s="111" t="s">
        <v>73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50</v>
      </c>
      <c r="Y7" s="165" t="s">
        <v>94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89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91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92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93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96</v>
      </c>
      <c r="C14" s="95" t="s">
        <v>82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103</v>
      </c>
      <c r="C15" s="95" t="s">
        <v>82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104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/>
      <c r="E17" s="50" t="s">
        <v>90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/>
      <c r="E18" s="50" t="s">
        <v>90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112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113</v>
      </c>
      <c r="C20" s="95" t="str">
        <f>B3</f>
        <v>Esterwegen</v>
      </c>
      <c r="D20" s="95"/>
      <c r="E20" s="50" t="s">
        <v>90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121</v>
      </c>
      <c r="C21" s="95" t="s">
        <v>81</v>
      </c>
      <c r="D21" s="95"/>
      <c r="E21" s="50" t="s">
        <v>90</v>
      </c>
      <c r="F21" s="67" t="str">
        <f t="shared" si="0"/>
        <v>0</v>
      </c>
      <c r="G21" s="67" t="str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84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87</v>
      </c>
      <c r="C26" s="95" t="str">
        <f>B4</f>
        <v>Lorup</v>
      </c>
      <c r="D26" s="95">
        <v>284.60000000000002</v>
      </c>
      <c r="E26" s="50" t="s">
        <v>90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88</v>
      </c>
      <c r="C27" s="95" t="str">
        <f>B4</f>
        <v>Lorup</v>
      </c>
      <c r="D27" s="95">
        <v>292.7</v>
      </c>
      <c r="E27" s="50" t="s">
        <v>90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95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108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111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116</v>
      </c>
      <c r="C31" s="95" t="str">
        <f>B5</f>
        <v>Rastdorf</v>
      </c>
      <c r="D31" s="95"/>
      <c r="E31" s="50" t="s">
        <v>90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117</v>
      </c>
      <c r="C32" s="95" t="str">
        <f>B5</f>
        <v>Rastdorf</v>
      </c>
      <c r="D32" s="95"/>
      <c r="E32" s="50" t="s">
        <v>90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118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125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105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109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114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69</v>
      </c>
      <c r="C38" s="95" t="str">
        <f>B6</f>
        <v>Sögel</v>
      </c>
      <c r="D38" s="95"/>
      <c r="E38" s="50" t="s">
        <v>90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49</v>
      </c>
      <c r="C39" s="95" t="str">
        <f>B6</f>
        <v>Sögel</v>
      </c>
      <c r="D39" s="95"/>
      <c r="E39" s="50" t="s">
        <v>90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97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98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99</v>
      </c>
      <c r="C42" s="95" t="str">
        <f>B7</f>
        <v>Werlte</v>
      </c>
      <c r="D42" s="95">
        <v>303.2</v>
      </c>
      <c r="E42" s="50" t="s">
        <v>90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100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101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102</v>
      </c>
      <c r="C45" s="95" t="str">
        <f>B7</f>
        <v>Werlte</v>
      </c>
      <c r="D45" s="95"/>
      <c r="E45" s="50" t="s">
        <v>90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1" sqref="T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879.8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896.1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898.8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864.4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115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902.09999999999991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119</v>
      </c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913.5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115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287.10000000000002</v>
      </c>
      <c r="E11" s="83"/>
      <c r="F11" s="68">
        <f t="shared" ref="F11:F45" si="0">IF(E11="x","0",D11)</f>
        <v>287.10000000000002</v>
      </c>
      <c r="G11" s="69">
        <f t="shared" ref="G11:G45" si="1">IF(C11=$B$2,F11,0)</f>
        <v>287.10000000000002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286.5</v>
      </c>
      <c r="E12" s="83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283.60000000000002</v>
      </c>
      <c r="E13" s="83"/>
      <c r="F13" s="68">
        <f t="shared" si="0"/>
        <v>283.60000000000002</v>
      </c>
      <c r="G13" s="69">
        <f t="shared" si="1"/>
        <v>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291.39999999999998</v>
      </c>
      <c r="E14" s="83"/>
      <c r="F14" s="68">
        <f t="shared" si="0"/>
        <v>291.39999999999998</v>
      </c>
      <c r="G14" s="69">
        <f t="shared" si="1"/>
        <v>0</v>
      </c>
      <c r="H14" s="69">
        <f t="shared" si="2"/>
        <v>0</v>
      </c>
      <c r="I14" s="69">
        <f t="shared" si="3"/>
        <v>291.39999999999998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288.5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293.7</v>
      </c>
      <c r="E16" s="83" t="s">
        <v>90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>
        <v>296.60000000000002</v>
      </c>
      <c r="E17" s="83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296.39999999999998</v>
      </c>
      <c r="E18" s="83"/>
      <c r="F18" s="68">
        <f t="shared" si="0"/>
        <v>296.39999999999998</v>
      </c>
      <c r="G18" s="69">
        <f t="shared" si="1"/>
        <v>0</v>
      </c>
      <c r="H18" s="69">
        <f t="shared" si="2"/>
        <v>0</v>
      </c>
      <c r="I18" s="69">
        <f t="shared" si="3"/>
        <v>296.39999999999998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294.10000000000002</v>
      </c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304.2</v>
      </c>
      <c r="E22" s="83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291.5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297.60000000000002</v>
      </c>
      <c r="E24" s="83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285.10000000000002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297</v>
      </c>
      <c r="E26" s="83"/>
      <c r="F26" s="68">
        <f t="shared" si="0"/>
        <v>297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291.89999999999998</v>
      </c>
      <c r="E27" s="83"/>
      <c r="F27" s="68">
        <f t="shared" si="0"/>
        <v>291.89999999999998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230.1</v>
      </c>
      <c r="E28" s="83" t="s">
        <v>90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285.10000000000002</v>
      </c>
      <c r="E29" s="83"/>
      <c r="F29" s="68">
        <f t="shared" si="0"/>
        <v>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283.39999999999998</v>
      </c>
      <c r="E30" s="83" t="s">
        <v>90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288.7</v>
      </c>
      <c r="E31" s="83"/>
      <c r="F31" s="68">
        <f t="shared" si="0"/>
        <v>288.7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>
        <v>290.60000000000002</v>
      </c>
      <c r="E32" s="83"/>
      <c r="F32" s="68">
        <f t="shared" si="0"/>
        <v>290.60000000000002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>
        <v>272.89999999999998</v>
      </c>
      <c r="E33" s="83"/>
      <c r="F33" s="68">
        <f t="shared" si="0"/>
        <v>272.89999999999998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272.89999999999998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293.8</v>
      </c>
      <c r="E34" s="83"/>
      <c r="F34" s="68">
        <f t="shared" si="0"/>
        <v>293.8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304.8</v>
      </c>
      <c r="E35" s="8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292.3</v>
      </c>
      <c r="E36" s="83"/>
      <c r="F36" s="68">
        <f t="shared" si="0"/>
        <v>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303.5</v>
      </c>
      <c r="E37" s="83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306.7</v>
      </c>
      <c r="E40" s="83"/>
      <c r="F40" s="68">
        <f t="shared" si="0"/>
        <v>306.7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300.8</v>
      </c>
      <c r="E41" s="83"/>
      <c r="F41" s="68">
        <f t="shared" si="0"/>
        <v>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303.8</v>
      </c>
      <c r="E42" s="83"/>
      <c r="F42" s="68">
        <f t="shared" si="0"/>
        <v>303.8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303</v>
      </c>
      <c r="E43" s="83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298.2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879.8</v>
      </c>
      <c r="H46" s="69">
        <f>SUM(H10:H45)</f>
        <v>4</v>
      </c>
      <c r="I46" s="69">
        <f>LARGE(I10:I45,1)+LARGE(I10:I45,2)+LARGE(I10:I45,3)</f>
        <v>896.1</v>
      </c>
      <c r="J46" s="69">
        <f>SUM(J10:J45)</f>
        <v>4</v>
      </c>
      <c r="K46" s="69">
        <f>LARGE(K10:K45,1)+LARGE(K10:K45,2)+LARGE(K10:K45,3)</f>
        <v>898.8</v>
      </c>
      <c r="L46" s="69">
        <f>SUM(L10:L45)</f>
        <v>4</v>
      </c>
      <c r="M46" s="69">
        <f>LARGE(M10:M45,1)+LARGE(M10:M45,2)+LARGE(M10:M45,3)</f>
        <v>864.4</v>
      </c>
      <c r="N46" s="69">
        <f>SUM(N10:N45)</f>
        <v>4</v>
      </c>
      <c r="O46" s="69">
        <f>LARGE(O10:O45,1)+LARGE(O10:O45,2)+LARGE(O10:O45,3)</f>
        <v>902.09999999999991</v>
      </c>
      <c r="P46" s="69">
        <f>SUM(P10:P45)</f>
        <v>4</v>
      </c>
      <c r="Q46" s="69">
        <f>LARGE(Q10:Q45,1)+LARGE(Q10:Q45,2)+LARGE(Q10:Q45,3)</f>
        <v>913.5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26" sqref="D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868.30000000000007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892.1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887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874.2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120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912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917.09999999999991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298.3</v>
      </c>
      <c r="E10" s="83"/>
      <c r="F10" s="68">
        <f>IF(E10="x","0",D10)</f>
        <v>298.3</v>
      </c>
      <c r="G10" s="69">
        <f>IF(C10=$B$2,F10,0)</f>
        <v>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 t="s">
        <v>90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283.60000000000002</v>
      </c>
      <c r="E12" s="83"/>
      <c r="F12" s="68">
        <f t="shared" si="0"/>
        <v>283.60000000000002</v>
      </c>
      <c r="G12" s="69">
        <f t="shared" si="1"/>
        <v>283.60000000000002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286.39999999999998</v>
      </c>
      <c r="E13" s="83"/>
      <c r="F13" s="68">
        <f t="shared" si="0"/>
        <v>286.39999999999998</v>
      </c>
      <c r="G13" s="69">
        <f t="shared" si="1"/>
        <v>286.39999999999998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291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291.60000000000002</v>
      </c>
      <c r="E16" s="83"/>
      <c r="F16" s="68">
        <f t="shared" si="0"/>
        <v>291.60000000000002</v>
      </c>
      <c r="G16" s="69">
        <f t="shared" si="1"/>
        <v>0</v>
      </c>
      <c r="H16" s="69">
        <f t="shared" si="2"/>
        <v>0</v>
      </c>
      <c r="I16" s="69">
        <f t="shared" si="3"/>
        <v>291.60000000000002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295.8</v>
      </c>
      <c r="E18" s="83"/>
      <c r="F18" s="68">
        <f t="shared" si="0"/>
        <v>295.8</v>
      </c>
      <c r="G18" s="69">
        <f t="shared" si="1"/>
        <v>0</v>
      </c>
      <c r="H18" s="69">
        <f t="shared" si="2"/>
        <v>0</v>
      </c>
      <c r="I18" s="69">
        <f t="shared" si="3"/>
        <v>295.8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301.2</v>
      </c>
      <c r="E19" s="83"/>
      <c r="F19" s="68">
        <f t="shared" si="0"/>
        <v>301.2</v>
      </c>
      <c r="G19" s="69">
        <f t="shared" si="1"/>
        <v>0</v>
      </c>
      <c r="H19" s="69">
        <f t="shared" si="2"/>
        <v>0</v>
      </c>
      <c r="I19" s="69">
        <f t="shared" si="3"/>
        <v>301.2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295.10000000000002</v>
      </c>
      <c r="E20" s="8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>
        <v>282.89999999999998</v>
      </c>
      <c r="E21" s="83"/>
      <c r="F21" s="68">
        <f t="shared" si="0"/>
        <v>282.89999999999998</v>
      </c>
      <c r="G21" s="69">
        <f t="shared" si="1"/>
        <v>282.89999999999998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299.5</v>
      </c>
      <c r="E22" s="83"/>
      <c r="F22" s="68">
        <f t="shared" si="0"/>
        <v>299.5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287.7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296.5</v>
      </c>
      <c r="E24" s="83"/>
      <c r="F24" s="68">
        <f t="shared" si="0"/>
        <v>296.5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</v>
      </c>
      <c r="E27" s="83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270.60000000000002</v>
      </c>
      <c r="E28" s="83"/>
      <c r="F28" s="68">
        <f t="shared" si="0"/>
        <v>270.60000000000002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288.60000000000002</v>
      </c>
      <c r="E30" s="83"/>
      <c r="F30" s="68">
        <f t="shared" si="0"/>
        <v>288.60000000000002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286.8</v>
      </c>
      <c r="E31" s="83"/>
      <c r="F31" s="68">
        <f t="shared" si="0"/>
        <v>286.8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300.7</v>
      </c>
      <c r="E36" s="83"/>
      <c r="F36" s="68">
        <f t="shared" si="0"/>
        <v>300.7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305</v>
      </c>
      <c r="E37" s="83"/>
      <c r="F37" s="68">
        <f t="shared" si="0"/>
        <v>305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</v>
      </c>
      <c r="E40" s="83"/>
      <c r="F40" s="68">
        <f t="shared" si="0"/>
        <v>306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300.5</v>
      </c>
      <c r="E42" s="8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302.2</v>
      </c>
      <c r="E43" s="83"/>
      <c r="F43" s="68">
        <f t="shared" si="0"/>
        <v>302.2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290.7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868.30000000000007</v>
      </c>
      <c r="H46" s="69">
        <f>SUM(H10:H45)</f>
        <v>4</v>
      </c>
      <c r="I46" s="69">
        <f>LARGE(I10:I45,1)+LARGE(I10:I45,2)+LARGE(I10:I45,3)</f>
        <v>892.1</v>
      </c>
      <c r="J46" s="69">
        <f>SUM(J10:J45)</f>
        <v>4</v>
      </c>
      <c r="K46" s="69">
        <f>LARGE(K10:K45,1)+LARGE(K10:K45,2)+LARGE(K10:K45,3)</f>
        <v>887</v>
      </c>
      <c r="L46" s="69">
        <f>SUM(L10:L45)</f>
        <v>4</v>
      </c>
      <c r="M46" s="69">
        <f>LARGE(M10:M45,1)+LARGE(M10:M45,2)+LARGE(M10:M45,3)</f>
        <v>874.2</v>
      </c>
      <c r="N46" s="69">
        <f>SUM(N10:N45)</f>
        <v>4</v>
      </c>
      <c r="O46" s="69">
        <f>LARGE(O10:O45,1)+LARGE(O10:O45,2)+LARGE(O10:O45,3)</f>
        <v>912</v>
      </c>
      <c r="P46" s="69">
        <f>SUM(P10:P45)</f>
        <v>4</v>
      </c>
      <c r="Q46" s="69">
        <f>LARGE(Q10:Q45,1)+LARGE(Q10:Q45,2)+LARGE(Q10:Q45,3)</f>
        <v>917.09999999999991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T48" sqref="T48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876.8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877.3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884.60000000000014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875.6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94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900.59999999999991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909.9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94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301</v>
      </c>
      <c r="E10" s="83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280.39999999999998</v>
      </c>
      <c r="E11" s="83"/>
      <c r="F11" s="68">
        <f t="shared" ref="F11:F45" si="0">IF(E11="x","0",D11)</f>
        <v>280.39999999999998</v>
      </c>
      <c r="G11" s="69">
        <f t="shared" ref="G11:G45" si="1">IF(C11=$B$2,F11,0)</f>
        <v>280.39999999999998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284</v>
      </c>
      <c r="E12" s="83"/>
      <c r="F12" s="68">
        <f t="shared" si="0"/>
        <v>284</v>
      </c>
      <c r="G12" s="69">
        <f t="shared" si="1"/>
        <v>284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291.8</v>
      </c>
      <c r="E13" s="83" t="s">
        <v>122</v>
      </c>
      <c r="F13" s="68">
        <f t="shared" si="0"/>
        <v>291.8</v>
      </c>
      <c r="G13" s="69">
        <f t="shared" si="1"/>
        <v>291.8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296.60000000000002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292.60000000000002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296.89999999999998</v>
      </c>
      <c r="E16" s="83"/>
      <c r="F16" s="68">
        <f t="shared" si="0"/>
        <v>296.89999999999998</v>
      </c>
      <c r="G16" s="69">
        <f t="shared" si="1"/>
        <v>0</v>
      </c>
      <c r="H16" s="69">
        <f t="shared" si="2"/>
        <v>0</v>
      </c>
      <c r="I16" s="69">
        <f t="shared" si="3"/>
        <v>296.89999999999998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281</v>
      </c>
      <c r="E18" s="83"/>
      <c r="F18" s="68">
        <f t="shared" si="0"/>
        <v>281</v>
      </c>
      <c r="G18" s="69">
        <f t="shared" si="1"/>
        <v>0</v>
      </c>
      <c r="H18" s="69">
        <f t="shared" si="2"/>
        <v>0</v>
      </c>
      <c r="I18" s="69">
        <f t="shared" si="3"/>
        <v>281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298.7</v>
      </c>
      <c r="E19" s="83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281.7</v>
      </c>
      <c r="E20" s="83"/>
      <c r="F20" s="68">
        <f t="shared" si="0"/>
        <v>281.7</v>
      </c>
      <c r="G20" s="69">
        <f t="shared" si="1"/>
        <v>0</v>
      </c>
      <c r="H20" s="69">
        <f t="shared" si="2"/>
        <v>0</v>
      </c>
      <c r="I20" s="69">
        <f t="shared" si="3"/>
        <v>281.7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294.8</v>
      </c>
      <c r="E22" s="83"/>
      <c r="F22" s="68">
        <f t="shared" si="0"/>
        <v>294.8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289.7</v>
      </c>
      <c r="E23" s="83"/>
      <c r="F23" s="68">
        <f t="shared" si="0"/>
        <v>289.7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300.10000000000002</v>
      </c>
      <c r="E24" s="8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290.5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286.5</v>
      </c>
      <c r="E26" s="83"/>
      <c r="F26" s="68">
        <f t="shared" si="0"/>
        <v>286.5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279.60000000000002</v>
      </c>
      <c r="E27" s="83" t="s">
        <v>90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287.60000000000002</v>
      </c>
      <c r="E28" s="83"/>
      <c r="F28" s="68">
        <f t="shared" si="0"/>
        <v>287.60000000000002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287.60000000000002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291</v>
      </c>
      <c r="E29" s="83"/>
      <c r="F29" s="68">
        <f t="shared" si="0"/>
        <v>291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297</v>
      </c>
      <c r="E31" s="83"/>
      <c r="F31" s="68">
        <f t="shared" si="0"/>
        <v>297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300.3</v>
      </c>
      <c r="E34" s="83"/>
      <c r="F34" s="68">
        <f t="shared" si="0"/>
        <v>300.3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293.39999999999998</v>
      </c>
      <c r="E35" s="83"/>
      <c r="F35" s="68">
        <f t="shared" si="0"/>
        <v>293.39999999999998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299.3</v>
      </c>
      <c r="E36" s="83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301</v>
      </c>
      <c r="E37" s="83"/>
      <c r="F37" s="68">
        <f t="shared" si="0"/>
        <v>301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303.3</v>
      </c>
      <c r="E40" s="83"/>
      <c r="F40" s="68">
        <f t="shared" si="0"/>
        <v>303.3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304.7</v>
      </c>
      <c r="E41" s="83"/>
      <c r="F41" s="68">
        <f t="shared" si="0"/>
        <v>304.7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301.89999999999998</v>
      </c>
      <c r="E42" s="83"/>
      <c r="F42" s="68">
        <f t="shared" si="0"/>
        <v>301.89999999999998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289.39999999999998</v>
      </c>
      <c r="E43" s="83"/>
      <c r="F43" s="68">
        <f t="shared" si="0"/>
        <v>289.39999999999998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288.10000000000002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876.8</v>
      </c>
      <c r="H46" s="69">
        <f>SUM(H10:H45)</f>
        <v>3</v>
      </c>
      <c r="I46" s="69">
        <f>LARGE(I10:I45,1)+LARGE(I10:I45,2)+LARGE(I10:I45,3)</f>
        <v>877.3</v>
      </c>
      <c r="J46" s="69">
        <f>SUM(J10:J45)</f>
        <v>4</v>
      </c>
      <c r="K46" s="69">
        <f>LARGE(K10:K45,1)+LARGE(K10:K45,2)+LARGE(K10:K45,3)</f>
        <v>884.60000000000014</v>
      </c>
      <c r="L46" s="69">
        <f>SUM(L10:L45)</f>
        <v>4</v>
      </c>
      <c r="M46" s="69">
        <f>LARGE(M10:M45,1)+LARGE(M10:M45,2)+LARGE(M10:M45,3)</f>
        <v>875.6</v>
      </c>
      <c r="N46" s="69">
        <f>SUM(N10:N45)</f>
        <v>4</v>
      </c>
      <c r="O46" s="69">
        <f>LARGE(O10:O45,1)+LARGE(O10:O45,2)+LARGE(O10:O45,3)</f>
        <v>900.59999999999991</v>
      </c>
      <c r="P46" s="69">
        <f>SUM(P10:P45)</f>
        <v>4</v>
      </c>
      <c r="Q46" s="69">
        <f>LARGE(Q10:Q45,1)+LARGE(Q10:Q45,2)+LARGE(Q10:Q45,3)</f>
        <v>909.9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4" sqref="T4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892.8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902.59999999999991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893.30000000000007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878.3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123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124</v>
      </c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920.3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123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303.7</v>
      </c>
      <c r="E10" s="8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101.2</v>
      </c>
      <c r="V10" s="84">
        <v>101.1</v>
      </c>
      <c r="W10" s="84">
        <v>101.4</v>
      </c>
      <c r="X10" s="87">
        <f>U10+V10+W10</f>
        <v>303.70000000000005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285.3</v>
      </c>
      <c r="E11" s="83"/>
      <c r="F11" s="68">
        <f t="shared" ref="F11:F45" si="0">IF(E11="x","0",D11)</f>
        <v>285.3</v>
      </c>
      <c r="G11" s="69">
        <f t="shared" ref="G11:G45" si="1">IF(C11=$B$2,F11,0)</f>
        <v>285.3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95.8</v>
      </c>
      <c r="V11" s="85">
        <v>93.7</v>
      </c>
      <c r="W11" s="85">
        <v>95.8</v>
      </c>
      <c r="X11" s="88">
        <f t="shared" ref="X11:X45" si="13">U11+V11+W11</f>
        <v>285.3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292.39999999999998</v>
      </c>
      <c r="E12" s="83"/>
      <c r="F12" s="68">
        <f t="shared" si="0"/>
        <v>292.39999999999998</v>
      </c>
      <c r="G12" s="69">
        <f t="shared" si="1"/>
        <v>292.39999999999998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98.6</v>
      </c>
      <c r="V12" s="85">
        <v>95.7</v>
      </c>
      <c r="W12" s="85">
        <v>98.1</v>
      </c>
      <c r="X12" s="88">
        <f t="shared" si="13"/>
        <v>292.39999999999998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296.7</v>
      </c>
      <c r="E13" s="83"/>
      <c r="F13" s="68">
        <f t="shared" si="0"/>
        <v>296.7</v>
      </c>
      <c r="G13" s="69">
        <f t="shared" si="1"/>
        <v>296.7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99.2</v>
      </c>
      <c r="V13" s="85">
        <v>97.9</v>
      </c>
      <c r="W13" s="85">
        <v>99.6</v>
      </c>
      <c r="X13" s="88">
        <f t="shared" si="13"/>
        <v>296.70000000000005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293.60000000000002</v>
      </c>
      <c r="E14" s="83"/>
      <c r="F14" s="68">
        <f t="shared" si="0"/>
        <v>293.60000000000002</v>
      </c>
      <c r="G14" s="69">
        <f t="shared" si="1"/>
        <v>0</v>
      </c>
      <c r="H14" s="69">
        <f t="shared" si="2"/>
        <v>0</v>
      </c>
      <c r="I14" s="69">
        <f t="shared" si="3"/>
        <v>293.60000000000002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97.8</v>
      </c>
      <c r="V14" s="85">
        <v>99.1</v>
      </c>
      <c r="W14" s="85">
        <v>96.7</v>
      </c>
      <c r="X14" s="88">
        <f t="shared" si="13"/>
        <v>293.59999999999997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297.5</v>
      </c>
      <c r="E15" s="83"/>
      <c r="F15" s="68">
        <f t="shared" si="0"/>
        <v>297.5</v>
      </c>
      <c r="G15" s="69">
        <f t="shared" si="1"/>
        <v>0</v>
      </c>
      <c r="H15" s="69">
        <f t="shared" si="2"/>
        <v>0</v>
      </c>
      <c r="I15" s="69">
        <f t="shared" si="3"/>
        <v>297.5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99.5</v>
      </c>
      <c r="V15" s="85">
        <v>98</v>
      </c>
      <c r="W15" s="85">
        <v>100</v>
      </c>
      <c r="X15" s="88">
        <f t="shared" si="13"/>
        <v>297.5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296.7</v>
      </c>
      <c r="E16" s="83"/>
      <c r="F16" s="68">
        <f t="shared" si="0"/>
        <v>296.7</v>
      </c>
      <c r="G16" s="69">
        <f t="shared" si="1"/>
        <v>0</v>
      </c>
      <c r="H16" s="69">
        <f t="shared" si="2"/>
        <v>0</v>
      </c>
      <c r="I16" s="69">
        <f t="shared" si="3"/>
        <v>296.7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98.8</v>
      </c>
      <c r="V16" s="85">
        <v>100.2</v>
      </c>
      <c r="W16" s="85">
        <v>97.7</v>
      </c>
      <c r="X16" s="88">
        <f t="shared" si="13"/>
        <v>296.7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297.2</v>
      </c>
      <c r="E18" s="83" t="s">
        <v>90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97.8</v>
      </c>
      <c r="V18" s="85">
        <v>99.9</v>
      </c>
      <c r="W18" s="85">
        <v>99.5</v>
      </c>
      <c r="X18" s="88">
        <f t="shared" si="13"/>
        <v>297.2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308.39999999999998</v>
      </c>
      <c r="E19" s="83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102.8</v>
      </c>
      <c r="V19" s="85">
        <v>102.4</v>
      </c>
      <c r="W19" s="85">
        <v>103.2</v>
      </c>
      <c r="X19" s="88">
        <f t="shared" si="13"/>
        <v>308.39999999999998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299.60000000000002</v>
      </c>
      <c r="E22" s="83"/>
      <c r="F22" s="68">
        <f t="shared" si="0"/>
        <v>299.60000000000002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97.6</v>
      </c>
      <c r="V22" s="85">
        <v>100.6</v>
      </c>
      <c r="W22" s="85">
        <v>101.4</v>
      </c>
      <c r="X22" s="88">
        <f t="shared" si="13"/>
        <v>299.60000000000002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297.5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100.4</v>
      </c>
      <c r="V23" s="85">
        <v>97.2</v>
      </c>
      <c r="W23" s="85">
        <v>99.9</v>
      </c>
      <c r="X23" s="88">
        <f t="shared" si="13"/>
        <v>297.5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299.8</v>
      </c>
      <c r="E24" s="83"/>
      <c r="F24" s="68">
        <f t="shared" si="0"/>
        <v>299.8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97.9</v>
      </c>
      <c r="V24" s="85">
        <v>99.4</v>
      </c>
      <c r="W24" s="85">
        <v>102.5</v>
      </c>
      <c r="X24" s="88">
        <f t="shared" si="13"/>
        <v>299.8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290.10000000000002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98.1</v>
      </c>
      <c r="V25" s="85">
        <v>98.3</v>
      </c>
      <c r="W25" s="85">
        <v>93.7</v>
      </c>
      <c r="X25" s="88">
        <f t="shared" si="13"/>
        <v>290.09999999999997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289.3</v>
      </c>
      <c r="E26" s="83"/>
      <c r="F26" s="68">
        <f t="shared" si="0"/>
        <v>289.3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289.3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94.3</v>
      </c>
      <c r="V26" s="85">
        <v>98.3</v>
      </c>
      <c r="W26" s="85">
        <v>96.7</v>
      </c>
      <c r="X26" s="88">
        <f t="shared" si="13"/>
        <v>289.3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293.89999999999998</v>
      </c>
      <c r="E27" s="83"/>
      <c r="F27" s="68">
        <f t="shared" si="0"/>
        <v>293.89999999999998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293.89999999999998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97.5</v>
      </c>
      <c r="V27" s="85">
        <v>99</v>
      </c>
      <c r="W27" s="85">
        <v>97.4</v>
      </c>
      <c r="X27" s="88">
        <f t="shared" si="13"/>
        <v>293.89999999999998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290.39999999999998</v>
      </c>
      <c r="E28" s="83"/>
      <c r="F28" s="68">
        <f t="shared" si="0"/>
        <v>290.39999999999998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99.4</v>
      </c>
      <c r="V28" s="85">
        <v>94.7</v>
      </c>
      <c r="W28" s="85">
        <v>96.3</v>
      </c>
      <c r="X28" s="88">
        <f t="shared" si="13"/>
        <v>290.40000000000003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295.39999999999998</v>
      </c>
      <c r="E29" s="83"/>
      <c r="F29" s="68">
        <f t="shared" si="0"/>
        <v>295.39999999999998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98.2</v>
      </c>
      <c r="V29" s="85">
        <v>96.5</v>
      </c>
      <c r="W29" s="85">
        <v>100.7</v>
      </c>
      <c r="X29" s="88">
        <f t="shared" si="13"/>
        <v>295.39999999999998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290.10000000000002</v>
      </c>
      <c r="E30" s="83"/>
      <c r="F30" s="68">
        <f t="shared" si="0"/>
        <v>290.10000000000002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94.3</v>
      </c>
      <c r="V30" s="85">
        <v>99</v>
      </c>
      <c r="W30" s="85">
        <v>96.8</v>
      </c>
      <c r="X30" s="88">
        <f t="shared" si="13"/>
        <v>290.10000000000002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292.5</v>
      </c>
      <c r="E31" s="83"/>
      <c r="F31" s="68">
        <f t="shared" si="0"/>
        <v>292.5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97.9</v>
      </c>
      <c r="V31" s="85">
        <v>97.2</v>
      </c>
      <c r="W31" s="85">
        <v>97.4</v>
      </c>
      <c r="X31" s="88">
        <f t="shared" si="13"/>
        <v>292.5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300.2</v>
      </c>
      <c r="E34" s="83"/>
      <c r="F34" s="68">
        <f t="shared" si="0"/>
        <v>300.2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99.4</v>
      </c>
      <c r="V34" s="85">
        <v>98</v>
      </c>
      <c r="W34" s="85">
        <v>102.8</v>
      </c>
      <c r="X34" s="88">
        <f t="shared" si="13"/>
        <v>300.2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305.89999999999998</v>
      </c>
      <c r="E35" s="83"/>
      <c r="F35" s="68">
        <f t="shared" si="0"/>
        <v>305.89999999999998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102.5</v>
      </c>
      <c r="V35" s="85">
        <v>101.6</v>
      </c>
      <c r="W35" s="85">
        <v>101.8</v>
      </c>
      <c r="X35" s="88">
        <f t="shared" si="13"/>
        <v>305.89999999999998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303.2</v>
      </c>
      <c r="E36" s="83"/>
      <c r="F36" s="68">
        <f t="shared" si="0"/>
        <v>303.2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100.9</v>
      </c>
      <c r="V36" s="85">
        <v>99.7</v>
      </c>
      <c r="W36" s="85">
        <v>102.6</v>
      </c>
      <c r="X36" s="88">
        <f t="shared" si="13"/>
        <v>303.20000000000005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297.10000000000002</v>
      </c>
      <c r="E37" s="83"/>
      <c r="F37" s="68">
        <f t="shared" si="0"/>
        <v>297.10000000000002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97.4</v>
      </c>
      <c r="V37" s="85">
        <v>100.2</v>
      </c>
      <c r="W37" s="85">
        <v>99.5</v>
      </c>
      <c r="X37" s="88">
        <f t="shared" si="13"/>
        <v>297.10000000000002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303.7</v>
      </c>
      <c r="E40" s="83"/>
      <c r="F40" s="68">
        <f t="shared" si="0"/>
        <v>303.7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303.7</v>
      </c>
      <c r="R40" s="69">
        <f t="shared" si="12"/>
        <v>1</v>
      </c>
      <c r="S40" s="69"/>
      <c r="T40" s="69"/>
      <c r="U40" s="85">
        <v>100.3</v>
      </c>
      <c r="V40" s="85">
        <v>100.1</v>
      </c>
      <c r="W40" s="85">
        <v>103.3</v>
      </c>
      <c r="X40" s="88">
        <f t="shared" si="13"/>
        <v>303.7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307.60000000000002</v>
      </c>
      <c r="E41" s="83"/>
      <c r="F41" s="68">
        <f t="shared" si="0"/>
        <v>307.60000000000002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307.60000000000002</v>
      </c>
      <c r="R41" s="69">
        <f t="shared" si="12"/>
        <v>1</v>
      </c>
      <c r="S41" s="69"/>
      <c r="T41" s="69"/>
      <c r="U41" s="85">
        <v>101.2</v>
      </c>
      <c r="V41" s="85">
        <v>102.8</v>
      </c>
      <c r="W41" s="85">
        <v>103.6</v>
      </c>
      <c r="X41" s="88">
        <f t="shared" si="13"/>
        <v>307.60000000000002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309</v>
      </c>
      <c r="E42" s="83"/>
      <c r="F42" s="68">
        <f t="shared" si="0"/>
        <v>309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</v>
      </c>
      <c r="R42" s="69">
        <f t="shared" si="12"/>
        <v>1</v>
      </c>
      <c r="S42" s="69"/>
      <c r="T42" s="69"/>
      <c r="U42" s="85">
        <v>101.8</v>
      </c>
      <c r="V42" s="85">
        <v>103.9</v>
      </c>
      <c r="W42" s="85">
        <v>103.3</v>
      </c>
      <c r="X42" s="88">
        <f t="shared" si="13"/>
        <v>309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297.3</v>
      </c>
      <c r="E43" s="83"/>
      <c r="F43" s="68">
        <f t="shared" si="0"/>
        <v>297.3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297.3</v>
      </c>
      <c r="R43" s="69">
        <f t="shared" si="12"/>
        <v>1</v>
      </c>
      <c r="S43" s="69"/>
      <c r="T43" s="69"/>
      <c r="U43" s="85">
        <v>99.3</v>
      </c>
      <c r="V43" s="85">
        <v>97</v>
      </c>
      <c r="W43" s="85">
        <v>101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296.89999999999998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98.5</v>
      </c>
      <c r="V44" s="85">
        <v>98.2</v>
      </c>
      <c r="W44" s="85">
        <v>100.2</v>
      </c>
      <c r="X44" s="88">
        <f t="shared" si="13"/>
        <v>296.89999999999998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892.8</v>
      </c>
      <c r="H46" s="69">
        <f>SUM(H10:H45)</f>
        <v>4</v>
      </c>
      <c r="I46" s="69">
        <f>LARGE(I10:I45,1)+LARGE(I10:I45,2)+LARGE(I10:I45,3)</f>
        <v>902.59999999999991</v>
      </c>
      <c r="J46" s="69">
        <f>SUM(J10:J45)</f>
        <v>4</v>
      </c>
      <c r="K46" s="69">
        <f>LARGE(K10:K45,1)+LARGE(K10:K45,2)+LARGE(K10:K45,3)</f>
        <v>893.30000000000007</v>
      </c>
      <c r="L46" s="69">
        <f>SUM(L10:L45)</f>
        <v>4</v>
      </c>
      <c r="M46" s="69">
        <f>LARGE(M10:M45,1)+LARGE(M10:M45,2)+LARGE(M10:M45,3)</f>
        <v>878.3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920.3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4" zoomScaleNormal="100" workbookViewId="0">
      <selection activeCell="D45" sqref="D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872.7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898.3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898.90000000000009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895.1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100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890.90000000000009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911.90000000000009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302.3</v>
      </c>
      <c r="E10" s="83"/>
      <c r="F10" s="68">
        <f>IF(E10="x","0",D10)</f>
        <v>302.3</v>
      </c>
      <c r="G10" s="69">
        <f>IF(C10=$B$2,F10,0)</f>
        <v>302.3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286.3</v>
      </c>
      <c r="E11" s="83"/>
      <c r="F11" s="68">
        <f t="shared" ref="F11:F45" si="0">IF(E11="x","0",D11)</f>
        <v>286.3</v>
      </c>
      <c r="G11" s="69">
        <f t="shared" ref="G11:G45" si="1">IF(C11=$B$2,F11,0)</f>
        <v>286.3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277.39999999999998</v>
      </c>
      <c r="E12" s="83"/>
      <c r="F12" s="68">
        <f t="shared" si="0"/>
        <v>277.39999999999998</v>
      </c>
      <c r="G12" s="69">
        <f t="shared" si="1"/>
        <v>277.39999999999998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284.10000000000002</v>
      </c>
      <c r="E13" s="83"/>
      <c r="F13" s="68">
        <f t="shared" si="0"/>
        <v>284.10000000000002</v>
      </c>
      <c r="G13" s="69">
        <f t="shared" si="1"/>
        <v>284.10000000000002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289.89999999999998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294.3</v>
      </c>
      <c r="E15" s="83"/>
      <c r="F15" s="68">
        <f t="shared" si="0"/>
        <v>294.3</v>
      </c>
      <c r="G15" s="69">
        <f t="shared" si="1"/>
        <v>0</v>
      </c>
      <c r="H15" s="69">
        <f t="shared" si="2"/>
        <v>0</v>
      </c>
      <c r="I15" s="69">
        <f t="shared" si="3"/>
        <v>294.3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299.7</v>
      </c>
      <c r="E16" s="83" t="s">
        <v>90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>
        <v>299.89999999999998</v>
      </c>
      <c r="E17" s="83"/>
      <c r="F17" s="68">
        <f t="shared" si="0"/>
        <v>299.89999999999998</v>
      </c>
      <c r="G17" s="69">
        <f t="shared" si="1"/>
        <v>0</v>
      </c>
      <c r="H17" s="69">
        <f t="shared" si="2"/>
        <v>0</v>
      </c>
      <c r="I17" s="69">
        <f t="shared" si="3"/>
        <v>299.89999999999998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280.3</v>
      </c>
      <c r="E18" s="83"/>
      <c r="F18" s="68">
        <f t="shared" si="0"/>
        <v>280.3</v>
      </c>
      <c r="G18" s="69">
        <f t="shared" si="1"/>
        <v>0</v>
      </c>
      <c r="H18" s="69">
        <f t="shared" si="2"/>
        <v>0</v>
      </c>
      <c r="I18" s="69">
        <f t="shared" si="3"/>
        <v>280.3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304.10000000000002</v>
      </c>
      <c r="E19" s="83"/>
      <c r="F19" s="68">
        <f t="shared" si="0"/>
        <v>304.10000000000002</v>
      </c>
      <c r="G19" s="69">
        <f t="shared" si="1"/>
        <v>0</v>
      </c>
      <c r="H19" s="69">
        <f t="shared" si="2"/>
        <v>0</v>
      </c>
      <c r="I19" s="69">
        <f t="shared" si="3"/>
        <v>304.10000000000002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303.8</v>
      </c>
      <c r="E22" s="83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302.10000000000002</v>
      </c>
      <c r="E24" s="83"/>
      <c r="F24" s="68">
        <f t="shared" si="0"/>
        <v>302.10000000000002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287.3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298.89999999999998</v>
      </c>
      <c r="E26" s="83" t="s">
        <v>90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283.8</v>
      </c>
      <c r="E27" s="83"/>
      <c r="F27" s="68">
        <f t="shared" si="0"/>
        <v>283.8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283.8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294.10000000000002</v>
      </c>
      <c r="E28" s="83"/>
      <c r="F28" s="68">
        <f t="shared" si="0"/>
        <v>294.10000000000002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301</v>
      </c>
      <c r="E29" s="83"/>
      <c r="F29" s="68">
        <f t="shared" si="0"/>
        <v>301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287.89999999999998</v>
      </c>
      <c r="E30" s="83"/>
      <c r="F30" s="68">
        <f t="shared" si="0"/>
        <v>287.89999999999998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300</v>
      </c>
      <c r="E31" s="83"/>
      <c r="F31" s="68">
        <f t="shared" si="0"/>
        <v>300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288.7</v>
      </c>
      <c r="E34" s="83"/>
      <c r="F34" s="68">
        <f t="shared" si="0"/>
        <v>288.7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299.60000000000002</v>
      </c>
      <c r="E36" s="83"/>
      <c r="F36" s="68">
        <f t="shared" si="0"/>
        <v>299.60000000000002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302.60000000000002</v>
      </c>
      <c r="E37" s="83"/>
      <c r="F37" s="68">
        <f t="shared" si="0"/>
        <v>302.60000000000002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304.60000000000002</v>
      </c>
      <c r="E40" s="83"/>
      <c r="F40" s="68">
        <f t="shared" si="0"/>
        <v>304.60000000000002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304.10000000000002</v>
      </c>
      <c r="E41" s="83"/>
      <c r="F41" s="68">
        <f t="shared" si="0"/>
        <v>304.10000000000002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303.2</v>
      </c>
      <c r="E42" s="83"/>
      <c r="F42" s="68">
        <f t="shared" si="0"/>
        <v>303.2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283.39999999999998</v>
      </c>
      <c r="E43" s="83"/>
      <c r="F43" s="68">
        <f t="shared" si="0"/>
        <v>283.39999999999998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283.39999999999998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297.60000000000002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872.7</v>
      </c>
      <c r="H46" s="69">
        <f>SUM(H10:H45)</f>
        <v>5</v>
      </c>
      <c r="I46" s="69">
        <f>LARGE(I10:I45,1)+LARGE(I10:I45,2)+LARGE(I10:I45,3)</f>
        <v>898.3</v>
      </c>
      <c r="J46" s="69">
        <f>SUM(J10:J45)</f>
        <v>4</v>
      </c>
      <c r="K46" s="69">
        <f>LARGE(K10:K45,1)+LARGE(K10:K45,2)+LARGE(K10:K45,3)</f>
        <v>898.90000000000009</v>
      </c>
      <c r="L46" s="69">
        <f>SUM(L10:L45)</f>
        <v>4</v>
      </c>
      <c r="M46" s="69">
        <f>LARGE(M10:M45,1)+LARGE(M10:M45,2)+LARGE(M10:M45,3)</f>
        <v>895.1</v>
      </c>
      <c r="N46" s="69">
        <f>SUM(N10:N45)</f>
        <v>4</v>
      </c>
      <c r="O46" s="69">
        <f>LARGE(O10:O45,1)+LARGE(O10:O45,2)+LARGE(O10:O45,3)</f>
        <v>890.90000000000009</v>
      </c>
      <c r="P46" s="69">
        <f>SUM(P10:P45)</f>
        <v>4</v>
      </c>
      <c r="Q46" s="69">
        <f>LARGE(Q10:Q45,1)+LARGE(Q10:Q45,2)+LARGE(Q10:Q45,3)</f>
        <v>911.90000000000009</v>
      </c>
      <c r="R46" s="69">
        <f>SUM(R10:S45)</f>
        <v>4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topLeftCell="A7" workbookViewId="0">
      <selection activeCell="D42" sqref="D42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Streichergebnis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-298.3</v>
      </c>
      <c r="E10" s="83"/>
      <c r="F10" s="68">
        <f>IF(E10="x","0",D10)</f>
        <v>-298.3</v>
      </c>
      <c r="G10" s="69">
        <f>IF(C10=$B$2,F10,0)</f>
        <v>-298.3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-277.39999999999998</v>
      </c>
      <c r="E12" s="83"/>
      <c r="F12" s="68">
        <f t="shared" si="0"/>
        <v>-277.39999999999998</v>
      </c>
      <c r="G12" s="69">
        <f t="shared" si="1"/>
        <v>-277.39999999999998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-283.60000000000002</v>
      </c>
      <c r="E13" s="83"/>
      <c r="F13" s="68">
        <f t="shared" si="0"/>
        <v>-283.60000000000002</v>
      </c>
      <c r="G13" s="69">
        <f t="shared" si="1"/>
        <v>-283.60000000000002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-289.89999999999998</v>
      </c>
      <c r="E14" s="83"/>
      <c r="F14" s="68">
        <f t="shared" si="0"/>
        <v>-289.89999999999998</v>
      </c>
      <c r="G14" s="69">
        <f t="shared" si="1"/>
        <v>0</v>
      </c>
      <c r="H14" s="69">
        <f t="shared" si="2"/>
        <v>0</v>
      </c>
      <c r="I14" s="69">
        <f t="shared" si="3"/>
        <v>-289.89999999999998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-273</v>
      </c>
      <c r="E15" s="83"/>
      <c r="F15" s="68">
        <f t="shared" si="0"/>
        <v>-273</v>
      </c>
      <c r="G15" s="69">
        <f t="shared" si="1"/>
        <v>0</v>
      </c>
      <c r="H15" s="69">
        <f t="shared" si="2"/>
        <v>0</v>
      </c>
      <c r="I15" s="69">
        <f t="shared" si="3"/>
        <v>-273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-289.5</v>
      </c>
      <c r="E16" s="83"/>
      <c r="F16" s="68">
        <f t="shared" si="0"/>
        <v>-289.5</v>
      </c>
      <c r="G16" s="69">
        <f t="shared" si="1"/>
        <v>0</v>
      </c>
      <c r="H16" s="69">
        <f t="shared" si="2"/>
        <v>0</v>
      </c>
      <c r="I16" s="69">
        <f t="shared" si="3"/>
        <v>-289.5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-297.2</v>
      </c>
      <c r="E19" s="83"/>
      <c r="F19" s="68">
        <f t="shared" si="0"/>
        <v>-297.2</v>
      </c>
      <c r="G19" s="69">
        <f t="shared" si="1"/>
        <v>0</v>
      </c>
      <c r="H19" s="69">
        <f t="shared" si="2"/>
        <v>0</v>
      </c>
      <c r="I19" s="69">
        <f t="shared" si="3"/>
        <v>-297.2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-294.3</v>
      </c>
      <c r="E22" s="83"/>
      <c r="F22" s="68">
        <f t="shared" si="0"/>
        <v>-294.3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-294.3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-287.7</v>
      </c>
      <c r="E23" s="83"/>
      <c r="F23" s="68">
        <f t="shared" si="0"/>
        <v>-287.7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-287.7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-296.5</v>
      </c>
      <c r="E24" s="83"/>
      <c r="F24" s="68">
        <f t="shared" si="0"/>
        <v>-296.5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-296.5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-284.2</v>
      </c>
      <c r="E26" s="83"/>
      <c r="F26" s="68">
        <f t="shared" si="0"/>
        <v>-284.2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-284.2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-279.60000000000002</v>
      </c>
      <c r="E27" s="83"/>
      <c r="F27" s="68">
        <f t="shared" si="0"/>
        <v>-279.60000000000002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-279.60000000000002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-230.1</v>
      </c>
      <c r="E28" s="83"/>
      <c r="F28" s="68">
        <f t="shared" si="0"/>
        <v>-230.1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-230.1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-285.10000000000002</v>
      </c>
      <c r="E29" s="83"/>
      <c r="F29" s="68">
        <f t="shared" si="0"/>
        <v>-285.10000000000002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-285.10000000000002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Stephan</v>
      </c>
      <c r="C34" s="66" t="str">
        <f>'Wettkampf 1'!C34</f>
        <v>Sögel</v>
      </c>
      <c r="D34" s="82">
        <v>-288.7</v>
      </c>
      <c r="E34" s="83"/>
      <c r="F34" s="68">
        <f t="shared" si="0"/>
        <v>-288.7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-288.7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-292.3</v>
      </c>
      <c r="E36" s="83"/>
      <c r="F36" s="68">
        <f t="shared" si="0"/>
        <v>-292.3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-292.3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-297.10000000000002</v>
      </c>
      <c r="E37" s="83"/>
      <c r="F37" s="68">
        <f t="shared" si="0"/>
        <v>-297.10000000000002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-297.10000000000002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-296.3</v>
      </c>
      <c r="E40" s="83"/>
      <c r="F40" s="68">
        <f t="shared" si="0"/>
        <v>-296.3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-296.3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-300.8</v>
      </c>
      <c r="E41" s="83"/>
      <c r="F41" s="68">
        <f t="shared" si="0"/>
        <v>-300.8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-300.8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-300.5</v>
      </c>
      <c r="E42" s="83"/>
      <c r="F42" s="68">
        <f t="shared" si="0"/>
        <v>-300.5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-300.5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-283.39999999999998</v>
      </c>
      <c r="E43" s="83"/>
      <c r="F43" s="68">
        <f t="shared" si="0"/>
        <v>-283.39999999999998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-283.39999999999998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-288.10000000000002</v>
      </c>
      <c r="E44" s="83"/>
      <c r="F44" s="68">
        <f t="shared" si="0"/>
        <v>-288.10000000000002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-288.10000000000002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Segbers Margret</v>
      </c>
      <c r="C21" s="135" t="str">
        <f>'Wettkampf 1'!C21</f>
        <v>Börgermoor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Tholen Bernd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Wotte Robert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Müller Helmut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Stephan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98</v>
      </c>
      <c r="B2" s="95" t="str">
        <f>VLOOKUP(A2,'Wettkampf 1'!$B$10:$C$45,2,FALSE)</f>
        <v>Werlte</v>
      </c>
      <c r="C2" s="9">
        <f>VLOOKUP(A2,'Wettkampf 1'!$B$10:$D$45,3,FALSE)</f>
        <v>301.8</v>
      </c>
      <c r="D2" s="9">
        <f>VLOOKUP($A2,'2'!$B$10:$D$45,3,FALSE)</f>
        <v>300.8</v>
      </c>
      <c r="E2" s="9">
        <f>VLOOKUP($A2,'3'!$B$10:$D$45,3,FALSE)</f>
        <v>308.89999999999998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303.83333333333331</v>
      </c>
      <c r="J2" s="9">
        <f>VLOOKUP(A2,Formelhilfe!$A$9:$H$44,8,FALSE)</f>
        <v>3</v>
      </c>
      <c r="K2" s="10">
        <f>SUM(C2:H2)</f>
        <v>911.5</v>
      </c>
      <c r="L2" s="9">
        <f>VLOOKUP($A2,'7'!$B$10:$D$45,3,FALSE)</f>
        <v>304.7</v>
      </c>
      <c r="M2" s="9">
        <f>VLOOKUP($A2,'8'!$B$10:$D$45,3,FALSE)</f>
        <v>307.60000000000002</v>
      </c>
      <c r="N2" s="9">
        <f>VLOOKUP($A2,'9'!$B$10:$D$45,3,FALSE)</f>
        <v>304.10000000000002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-300.8</v>
      </c>
      <c r="R2" s="10">
        <f>IF(S2 &gt;0,T2/S2,0)</f>
        <v>205.19999999999996</v>
      </c>
      <c r="S2" s="9">
        <f>VLOOKUP(A2,Formelhilfe!$A$9:$O$44,15,FALSE)</f>
        <v>3</v>
      </c>
      <c r="T2" s="10">
        <f>SUM(L2:Q2)</f>
        <v>615.59999999999991</v>
      </c>
      <c r="U2" s="10">
        <f>IF(V2&gt;0,W2/V2,0)</f>
        <v>254.51666666666668</v>
      </c>
      <c r="V2" s="9">
        <f>VLOOKUP(A2,Formelhilfe!$A$9:$P$44,16,FALSE)</f>
        <v>6</v>
      </c>
      <c r="W2" s="11">
        <f>SUM(C2:H2,L2:Q2)</f>
        <v>1527.1000000000001</v>
      </c>
    </row>
    <row r="3" spans="1:23" ht="20.25" customHeight="1" x14ac:dyDescent="0.35">
      <c r="A3" s="111" t="s">
        <v>97</v>
      </c>
      <c r="B3" s="95" t="str">
        <f>VLOOKUP(A3,'Wettkampf 1'!$B$10:$C$45,2,FALSE)</f>
        <v>Werlte</v>
      </c>
      <c r="C3" s="9">
        <f>VLOOKUP(A3,'Wettkampf 1'!$B$10:$D$45,3,FALSE)</f>
        <v>296.3</v>
      </c>
      <c r="D3" s="9">
        <f>VLOOKUP($A3,'2'!$B$10:$D$45,3,FALSE)</f>
        <v>306.7</v>
      </c>
      <c r="E3" s="9">
        <f>VLOOKUP($A3,'3'!$B$10:$D$45,3,FALSE)</f>
        <v>306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303</v>
      </c>
      <c r="J3" s="9">
        <f>VLOOKUP(A3,Formelhilfe!$A$9:$H$44,8,FALSE)</f>
        <v>3</v>
      </c>
      <c r="K3" s="10">
        <f>SUM(C3:H3)</f>
        <v>909</v>
      </c>
      <c r="L3" s="9">
        <f>VLOOKUP($A3,'7'!$B$10:$D$45,3,FALSE)</f>
        <v>303.3</v>
      </c>
      <c r="M3" s="9">
        <f>VLOOKUP($A3,'8'!$B$10:$D$45,3,FALSE)</f>
        <v>303.7</v>
      </c>
      <c r="N3" s="9">
        <f>VLOOKUP($A3,'9'!$B$10:$D$45,3,FALSE)</f>
        <v>304.60000000000002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-296.3</v>
      </c>
      <c r="R3" s="10">
        <f>IF(S3 &gt;0,T3/S3,0)</f>
        <v>205.1</v>
      </c>
      <c r="S3" s="9">
        <f>VLOOKUP(A3,Formelhilfe!$A$9:$O$44,15,FALSE)</f>
        <v>3</v>
      </c>
      <c r="T3" s="10">
        <f>SUM(L3:Q3)</f>
        <v>615.29999999999995</v>
      </c>
      <c r="U3" s="10">
        <f>IF(V3&gt;0,W3/V3,0)</f>
        <v>254.04999999999998</v>
      </c>
      <c r="V3" s="9">
        <f>VLOOKUP(A3,Formelhilfe!$A$9:$P$44,16,FALSE)</f>
        <v>6</v>
      </c>
      <c r="W3" s="11">
        <f>SUM(C3:H3,L3:Q3)</f>
        <v>1524.3</v>
      </c>
    </row>
    <row r="4" spans="1:23" ht="20.25" customHeight="1" x14ac:dyDescent="0.35">
      <c r="A4" s="111" t="s">
        <v>99</v>
      </c>
      <c r="B4" s="95" t="str">
        <f>VLOOKUP(A4,'Wettkampf 1'!$B$10:$C$45,2,FALSE)</f>
        <v>Werlte</v>
      </c>
      <c r="C4" s="9">
        <f>VLOOKUP(A4,'Wettkampf 1'!$B$10:$D$45,3,FALSE)</f>
        <v>303.2</v>
      </c>
      <c r="D4" s="9">
        <f>VLOOKUP($A4,'2'!$B$10:$D$45,3,FALSE)</f>
        <v>303.8</v>
      </c>
      <c r="E4" s="9">
        <f>VLOOKUP($A4,'3'!$B$10:$D$45,3,FALSE)</f>
        <v>300.5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302.5</v>
      </c>
      <c r="J4" s="9">
        <f>VLOOKUP(A4,Formelhilfe!$A$9:$H$44,8,FALSE)</f>
        <v>3</v>
      </c>
      <c r="K4" s="10">
        <f>SUM(C4:H4)</f>
        <v>907.5</v>
      </c>
      <c r="L4" s="9">
        <f>VLOOKUP($A4,'7'!$B$10:$D$45,3,FALSE)</f>
        <v>301.89999999999998</v>
      </c>
      <c r="M4" s="9">
        <f>VLOOKUP($A4,'8'!$B$10:$D$45,3,FALSE)</f>
        <v>309</v>
      </c>
      <c r="N4" s="9">
        <f>VLOOKUP($A4,'9'!$B$10:$D$45,3,FALSE)</f>
        <v>303.2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-300.5</v>
      </c>
      <c r="R4" s="10">
        <f>IF(S4 &gt;0,T4/S4,0)</f>
        <v>204.5333333333333</v>
      </c>
      <c r="S4" s="9">
        <f>VLOOKUP(A4,Formelhilfe!$A$9:$O$44,15,FALSE)</f>
        <v>3</v>
      </c>
      <c r="T4" s="10">
        <f>SUM(L4:Q4)</f>
        <v>613.59999999999991</v>
      </c>
      <c r="U4" s="10">
        <f>IF(V4&gt;0,W4/V4,0)</f>
        <v>253.51666666666668</v>
      </c>
      <c r="V4" s="9">
        <f>VLOOKUP(A4,Formelhilfe!$A$9:$P$44,16,FALSE)</f>
        <v>6</v>
      </c>
      <c r="W4" s="11">
        <f>SUM(C4:H4,L4:Q4)</f>
        <v>1521.1000000000001</v>
      </c>
    </row>
    <row r="5" spans="1:23" ht="20.25" customHeight="1" x14ac:dyDescent="0.35">
      <c r="A5" s="111" t="s">
        <v>89</v>
      </c>
      <c r="B5" s="95" t="str">
        <f>VLOOKUP(A5,'Wettkampf 1'!$B$10:$C$45,2,FALSE)</f>
        <v>Börgermoor</v>
      </c>
      <c r="C5" s="9">
        <f>VLOOKUP(A5,'Wettkampf 1'!$B$10:$D$45,3,FALSE)</f>
        <v>306.2</v>
      </c>
      <c r="D5" s="9">
        <f>VLOOKUP($A5,'2'!$B$10:$D$45,3,FALSE)</f>
        <v>306.2</v>
      </c>
      <c r="E5" s="9">
        <f>VLOOKUP($A5,'3'!$B$10:$D$45,3,FALSE)</f>
        <v>298.3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303.56666666666666</v>
      </c>
      <c r="J5" s="9">
        <f>VLOOKUP(A5,Formelhilfe!$A$9:$H$44,8,FALSE)</f>
        <v>3</v>
      </c>
      <c r="K5" s="10">
        <f>SUM(C5:H5)</f>
        <v>910.7</v>
      </c>
      <c r="L5" s="9">
        <f>VLOOKUP($A5,'7'!$B$10:$D$45,3,FALSE)</f>
        <v>301</v>
      </c>
      <c r="M5" s="9">
        <f>VLOOKUP($A5,'8'!$B$10:$D$45,3,FALSE)</f>
        <v>303.7</v>
      </c>
      <c r="N5" s="9">
        <f>VLOOKUP($A5,'9'!$B$10:$D$45,3,FALSE)</f>
        <v>302.3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-298.3</v>
      </c>
      <c r="R5" s="10">
        <f>IF(S5 &gt;0,T5/S5,0)</f>
        <v>202.9</v>
      </c>
      <c r="S5" s="9">
        <f>VLOOKUP(A5,Formelhilfe!$A$9:$O$44,15,FALSE)</f>
        <v>3</v>
      </c>
      <c r="T5" s="10">
        <f>SUM(L5:Q5)</f>
        <v>608.70000000000005</v>
      </c>
      <c r="U5" s="10">
        <f>IF(V5&gt;0,W5/V5,0)</f>
        <v>253.23333333333335</v>
      </c>
      <c r="V5" s="9">
        <f>VLOOKUP(A5,Formelhilfe!$A$9:$P$44,16,FALSE)</f>
        <v>6</v>
      </c>
      <c r="W5" s="11">
        <f>SUM(C5:H5,L5:Q5)</f>
        <v>1519.4</v>
      </c>
    </row>
    <row r="6" spans="1:23" ht="20.25" customHeight="1" x14ac:dyDescent="0.35">
      <c r="A6" s="111" t="s">
        <v>112</v>
      </c>
      <c r="B6" s="95" t="str">
        <f>VLOOKUP(A6,'Wettkampf 1'!$B$10:$C$45,2,FALSE)</f>
        <v>Esterwegen</v>
      </c>
      <c r="C6" s="9">
        <f>VLOOKUP(A6,'Wettkampf 1'!$B$10:$D$45,3,FALSE)</f>
        <v>297.2</v>
      </c>
      <c r="D6" s="9">
        <f>VLOOKUP($A6,'2'!$B$10:$D$45,3,FALSE)</f>
        <v>303.10000000000002</v>
      </c>
      <c r="E6" s="9">
        <f>VLOOKUP($A6,'3'!$B$10:$D$45,3,FALSE)</f>
        <v>301.2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300.5</v>
      </c>
      <c r="J6" s="9">
        <f>VLOOKUP(A6,Formelhilfe!$A$9:$H$44,8,FALSE)</f>
        <v>3</v>
      </c>
      <c r="K6" s="10">
        <f>SUM(C6:H6)</f>
        <v>901.5</v>
      </c>
      <c r="L6" s="9">
        <f>VLOOKUP($A6,'7'!$B$10:$D$45,3,FALSE)</f>
        <v>298.7</v>
      </c>
      <c r="M6" s="9">
        <f>VLOOKUP($A6,'8'!$B$10:$D$45,3,FALSE)</f>
        <v>308.39999999999998</v>
      </c>
      <c r="N6" s="9">
        <f>VLOOKUP($A6,'9'!$B$10:$D$45,3,FALSE)</f>
        <v>304.10000000000002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-297.2</v>
      </c>
      <c r="R6" s="10">
        <f>IF(S6 &gt;0,T6/S6,0)</f>
        <v>204.66666666666666</v>
      </c>
      <c r="S6" s="9">
        <f>VLOOKUP(A6,Formelhilfe!$A$9:$O$44,15,FALSE)</f>
        <v>3</v>
      </c>
      <c r="T6" s="10">
        <f>SUM(L6:Q6)</f>
        <v>614</v>
      </c>
      <c r="U6" s="10">
        <f>IF(V6&gt;0,W6/V6,0)</f>
        <v>252.58333333333329</v>
      </c>
      <c r="V6" s="9">
        <f>VLOOKUP(A6,Formelhilfe!$A$9:$P$44,16,FALSE)</f>
        <v>6</v>
      </c>
      <c r="W6" s="11">
        <f>SUM(C6:H6,L6:Q6)</f>
        <v>1515.4999999999998</v>
      </c>
    </row>
    <row r="7" spans="1:23" ht="20.25" customHeight="1" x14ac:dyDescent="0.35">
      <c r="A7" s="111" t="s">
        <v>114</v>
      </c>
      <c r="B7" s="95" t="str">
        <f>VLOOKUP(A7,'Wettkampf 1'!$B$10:$C$45,2,FALSE)</f>
        <v>Sögel</v>
      </c>
      <c r="C7" s="9">
        <f>VLOOKUP(A7,'Wettkampf 1'!$B$10:$D$45,3,FALSE)</f>
        <v>302.8</v>
      </c>
      <c r="D7" s="9">
        <f>VLOOKUP($A7,'2'!$B$10:$D$45,3,FALSE)</f>
        <v>303.5</v>
      </c>
      <c r="E7" s="9">
        <f>VLOOKUP($A7,'3'!$B$10:$D$45,3,FALSE)</f>
        <v>305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303.76666666666665</v>
      </c>
      <c r="J7" s="9">
        <f>VLOOKUP(A7,Formelhilfe!$A$9:$H$44,8,FALSE)</f>
        <v>3</v>
      </c>
      <c r="K7" s="10">
        <f>SUM(C7:H7)</f>
        <v>911.3</v>
      </c>
      <c r="L7" s="9">
        <f>VLOOKUP($A7,'7'!$B$10:$D$45,3,FALSE)</f>
        <v>301</v>
      </c>
      <c r="M7" s="9">
        <f>VLOOKUP($A7,'8'!$B$10:$D$45,3,FALSE)</f>
        <v>297.10000000000002</v>
      </c>
      <c r="N7" s="9">
        <f>VLOOKUP($A7,'9'!$B$10:$D$45,3,FALSE)</f>
        <v>302.60000000000002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-297.10000000000002</v>
      </c>
      <c r="R7" s="10">
        <f>IF(S7 &gt;0,T7/S7,0)</f>
        <v>201.20000000000002</v>
      </c>
      <c r="S7" s="9">
        <f>VLOOKUP(A7,Formelhilfe!$A$9:$O$44,15,FALSE)</f>
        <v>3</v>
      </c>
      <c r="T7" s="10">
        <f>SUM(L7:Q7)</f>
        <v>603.6</v>
      </c>
      <c r="U7" s="10">
        <f>IF(V7&gt;0,W7/V7,0)</f>
        <v>252.48333333333335</v>
      </c>
      <c r="V7" s="9">
        <f>VLOOKUP(A7,Formelhilfe!$A$9:$P$44,16,FALSE)</f>
        <v>6</v>
      </c>
      <c r="W7" s="11">
        <f>SUM(C7:H7,L7:Q7)</f>
        <v>1514.9</v>
      </c>
    </row>
    <row r="8" spans="1:23" ht="20.25" customHeight="1" x14ac:dyDescent="0.35">
      <c r="A8" s="111" t="s">
        <v>105</v>
      </c>
      <c r="B8" s="95" t="str">
        <f>VLOOKUP(A8,'Wettkampf 1'!$B$10:$C$45,2,FALSE)</f>
        <v>Sögel</v>
      </c>
      <c r="C8" s="9">
        <f>VLOOKUP(A8,'Wettkampf 1'!$B$10:$D$45,3,FALSE)</f>
        <v>303.2</v>
      </c>
      <c r="D8" s="9">
        <f>VLOOKUP($A8,'2'!$B$10:$D$45,3,FALSE)</f>
        <v>304.8</v>
      </c>
      <c r="E8" s="9">
        <f>VLOOKUP($A8,'3'!$B$10:$D$45,3,FALSE)</f>
        <v>302.60000000000002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303.53333333333336</v>
      </c>
      <c r="J8" s="9">
        <f>VLOOKUP(A8,Formelhilfe!$A$9:$H$44,8,FALSE)</f>
        <v>3</v>
      </c>
      <c r="K8" s="10">
        <f>SUM(C8:H8)</f>
        <v>910.6</v>
      </c>
      <c r="L8" s="9">
        <f>VLOOKUP($A8,'7'!$B$10:$D$45,3,FALSE)</f>
        <v>293.39999999999998</v>
      </c>
      <c r="M8" s="9">
        <f>VLOOKUP($A8,'8'!$B$10:$D$45,3,FALSE)</f>
        <v>305.89999999999998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299.64999999999998</v>
      </c>
      <c r="S8" s="9">
        <f>VLOOKUP(A8,Formelhilfe!$A$9:$O$44,15,FALSE)</f>
        <v>2</v>
      </c>
      <c r="T8" s="10">
        <f>SUM(L8:Q8)</f>
        <v>599.29999999999995</v>
      </c>
      <c r="U8" s="10">
        <f>IF(V8&gt;0,W8/V8,0)</f>
        <v>301.98</v>
      </c>
      <c r="V8" s="9">
        <f>VLOOKUP(A8,Formelhilfe!$A$9:$P$44,16,FALSE)</f>
        <v>5</v>
      </c>
      <c r="W8" s="11">
        <f>SUM(C8:H8,L8:Q8)</f>
        <v>1509.9</v>
      </c>
    </row>
    <row r="9" spans="1:23" ht="20.25" customHeight="1" x14ac:dyDescent="0.35">
      <c r="A9" s="111" t="s">
        <v>85</v>
      </c>
      <c r="B9" s="95" t="str">
        <f>VLOOKUP(A9,'Wettkampf 1'!$B$10:$C$45,2,FALSE)</f>
        <v>Lorup</v>
      </c>
      <c r="C9" s="9">
        <f>VLOOKUP(A9,'Wettkampf 1'!$B$10:$D$45,3,FALSE)</f>
        <v>302.60000000000002</v>
      </c>
      <c r="D9" s="9">
        <f>VLOOKUP($A9,'2'!$B$10:$D$45,3,FALSE)</f>
        <v>297.60000000000002</v>
      </c>
      <c r="E9" s="9">
        <f>VLOOKUP($A9,'3'!$B$10:$D$45,3,FALSE)</f>
        <v>296.5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298.90000000000003</v>
      </c>
      <c r="J9" s="9">
        <f>VLOOKUP(A9,Formelhilfe!$A$9:$H$44,8,FALSE)</f>
        <v>3</v>
      </c>
      <c r="K9" s="10">
        <f>SUM(C9:H9)</f>
        <v>896.7</v>
      </c>
      <c r="L9" s="9">
        <f>VLOOKUP($A9,'7'!$B$10:$D$45,3,FALSE)</f>
        <v>300.10000000000002</v>
      </c>
      <c r="M9" s="9">
        <f>VLOOKUP($A9,'8'!$B$10:$D$45,3,FALSE)</f>
        <v>299.8</v>
      </c>
      <c r="N9" s="9">
        <f>VLOOKUP($A9,'9'!$B$10:$D$45,3,FALSE)</f>
        <v>302.10000000000002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-296.5</v>
      </c>
      <c r="R9" s="10">
        <f>IF(S9 &gt;0,T9/S9,0)</f>
        <v>201.83333333333337</v>
      </c>
      <c r="S9" s="9">
        <f>VLOOKUP(A9,Formelhilfe!$A$9:$O$44,15,FALSE)</f>
        <v>3</v>
      </c>
      <c r="T9" s="10">
        <f>SUM(L9:Q9)</f>
        <v>605.50000000000011</v>
      </c>
      <c r="U9" s="10">
        <f>IF(V9&gt;0,W9/V9,0)</f>
        <v>250.3666666666667</v>
      </c>
      <c r="V9" s="9">
        <f>VLOOKUP(A9,Formelhilfe!$A$9:$P$44,16,FALSE)</f>
        <v>6</v>
      </c>
      <c r="W9" s="11">
        <f>SUM(C9:H9,L9:Q9)</f>
        <v>1502.2000000000003</v>
      </c>
    </row>
    <row r="10" spans="1:23" ht="20.25" customHeight="1" x14ac:dyDescent="0.35">
      <c r="A10" s="111" t="s">
        <v>84</v>
      </c>
      <c r="B10" s="95" t="str">
        <f>VLOOKUP(A10,'Wettkampf 1'!$B$10:$C$45,2,FALSE)</f>
        <v>Lorup</v>
      </c>
      <c r="C10" s="9">
        <f>VLOOKUP(A10,'Wettkampf 1'!$B$10:$D$45,3,FALSE)</f>
        <v>294.3</v>
      </c>
      <c r="D10" s="9">
        <f>VLOOKUP($A10,'2'!$B$10:$D$45,3,FALSE)</f>
        <v>304.2</v>
      </c>
      <c r="E10" s="9">
        <f>VLOOKUP($A10,'3'!$B$10:$D$45,3,FALSE)</f>
        <v>299.5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299.33333333333331</v>
      </c>
      <c r="J10" s="9">
        <f>VLOOKUP(A10,Formelhilfe!$A$9:$H$44,8,FALSE)</f>
        <v>3</v>
      </c>
      <c r="K10" s="10">
        <f>SUM(C10:H10)</f>
        <v>898</v>
      </c>
      <c r="L10" s="9">
        <f>VLOOKUP($A10,'7'!$B$10:$D$45,3,FALSE)</f>
        <v>294.8</v>
      </c>
      <c r="M10" s="9">
        <f>VLOOKUP($A10,'8'!$B$10:$D$45,3,FALSE)</f>
        <v>299.60000000000002</v>
      </c>
      <c r="N10" s="9">
        <f>VLOOKUP($A10,'9'!$B$10:$D$45,3,FALSE)</f>
        <v>303.8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-294.3</v>
      </c>
      <c r="R10" s="10">
        <f>IF(S10 &gt;0,T10/S10,0)</f>
        <v>201.30000000000004</v>
      </c>
      <c r="S10" s="9">
        <f>VLOOKUP(A10,Formelhilfe!$A$9:$O$44,15,FALSE)</f>
        <v>3</v>
      </c>
      <c r="T10" s="10">
        <f>SUM(L10:Q10)</f>
        <v>603.90000000000009</v>
      </c>
      <c r="U10" s="10">
        <f>IF(V10&gt;0,W10/V10,0)</f>
        <v>250.31666666666669</v>
      </c>
      <c r="V10" s="9">
        <f>VLOOKUP(A10,Formelhilfe!$A$9:$P$44,16,FALSE)</f>
        <v>6</v>
      </c>
      <c r="W10" s="11">
        <f>SUM(C10:H10,L10:Q10)</f>
        <v>1501.9</v>
      </c>
    </row>
    <row r="11" spans="1:23" ht="20.25" customHeight="1" x14ac:dyDescent="0.35">
      <c r="A11" s="111" t="s">
        <v>109</v>
      </c>
      <c r="B11" s="95" t="str">
        <f>VLOOKUP(A11,'Wettkampf 1'!$B$10:$C$45,2,FALSE)</f>
        <v>Sögel</v>
      </c>
      <c r="C11" s="9">
        <f>VLOOKUP(A11,'Wettkampf 1'!$B$10:$D$45,3,FALSE)</f>
        <v>295.89999999999998</v>
      </c>
      <c r="D11" s="9">
        <f>VLOOKUP($A11,'2'!$B$10:$D$45,3,FALSE)</f>
        <v>292.3</v>
      </c>
      <c r="E11" s="9">
        <f>VLOOKUP($A11,'3'!$B$10:$D$45,3,FALSE)</f>
        <v>300.7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296.3</v>
      </c>
      <c r="J11" s="9">
        <f>VLOOKUP(A11,Formelhilfe!$A$9:$H$44,8,FALSE)</f>
        <v>3</v>
      </c>
      <c r="K11" s="10">
        <f>SUM(C11:H11)</f>
        <v>888.90000000000009</v>
      </c>
      <c r="L11" s="9">
        <f>VLOOKUP($A11,'7'!$B$10:$D$45,3,FALSE)</f>
        <v>299.3</v>
      </c>
      <c r="M11" s="9">
        <f>VLOOKUP($A11,'8'!$B$10:$D$45,3,FALSE)</f>
        <v>303.2</v>
      </c>
      <c r="N11" s="9">
        <f>VLOOKUP($A11,'9'!$B$10:$D$45,3,FALSE)</f>
        <v>299.60000000000002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-292.3</v>
      </c>
      <c r="R11" s="10">
        <f>IF(S11 &gt;0,T11/S11,0)</f>
        <v>203.26666666666665</v>
      </c>
      <c r="S11" s="9">
        <f>VLOOKUP(A11,Formelhilfe!$A$9:$O$44,15,FALSE)</f>
        <v>3</v>
      </c>
      <c r="T11" s="10">
        <f>SUM(L11:Q11)</f>
        <v>609.79999999999995</v>
      </c>
      <c r="U11" s="10">
        <f>IF(V11&gt;0,W11/V11,0)</f>
        <v>249.78333333333333</v>
      </c>
      <c r="V11" s="9">
        <f>VLOOKUP(A11,Formelhilfe!$A$9:$P$44,16,FALSE)</f>
        <v>6</v>
      </c>
      <c r="W11" s="11">
        <f>SUM(C11:H11,L11:Q11)</f>
        <v>1498.7</v>
      </c>
    </row>
    <row r="12" spans="1:23" ht="20.25" customHeight="1" x14ac:dyDescent="0.35">
      <c r="A12" s="111" t="s">
        <v>100</v>
      </c>
      <c r="B12" s="95" t="str">
        <f>VLOOKUP(A12,'Wettkampf 1'!$B$10:$C$45,2,FALSE)</f>
        <v>Werlte</v>
      </c>
      <c r="C12" s="9">
        <f>VLOOKUP(A12,'Wettkampf 1'!$B$10:$D$45,3,FALSE)</f>
        <v>303.8</v>
      </c>
      <c r="D12" s="9">
        <f>VLOOKUP($A12,'2'!$B$10:$D$45,3,FALSE)</f>
        <v>303</v>
      </c>
      <c r="E12" s="9">
        <f>VLOOKUP($A12,'3'!$B$10:$D$45,3,FALSE)</f>
        <v>302.2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</v>
      </c>
      <c r="J12" s="9">
        <f>VLOOKUP(A12,Formelhilfe!$A$9:$H$44,8,FALSE)</f>
        <v>3</v>
      </c>
      <c r="K12" s="10">
        <f>SUM(C12:H12)</f>
        <v>909</v>
      </c>
      <c r="L12" s="9">
        <f>VLOOKUP($A12,'7'!$B$10:$D$45,3,FALSE)</f>
        <v>289.39999999999998</v>
      </c>
      <c r="M12" s="9">
        <f>VLOOKUP($A12,'8'!$B$10:$D$45,3,FALSE)</f>
        <v>297.3</v>
      </c>
      <c r="N12" s="9">
        <f>VLOOKUP($A12,'9'!$B$10:$D$45,3,FALSE)</f>
        <v>283.39999999999998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-283.39999999999998</v>
      </c>
      <c r="R12" s="10">
        <f>IF(S12 &gt;0,T12/S12,0)</f>
        <v>195.56666666666669</v>
      </c>
      <c r="S12" s="9">
        <f>VLOOKUP(A12,Formelhilfe!$A$9:$O$44,15,FALSE)</f>
        <v>3</v>
      </c>
      <c r="T12" s="10">
        <f>SUM(L12:Q12)</f>
        <v>586.70000000000005</v>
      </c>
      <c r="U12" s="10">
        <f>IF(V12&gt;0,W12/V12,0)</f>
        <v>249.2833333333333</v>
      </c>
      <c r="V12" s="9">
        <f>VLOOKUP(A12,Formelhilfe!$A$9:$P$44,16,FALSE)</f>
        <v>6</v>
      </c>
      <c r="W12" s="11">
        <f>SUM(C12:H12,L12:Q12)</f>
        <v>1495.6999999999998</v>
      </c>
    </row>
    <row r="13" spans="1:23" ht="20.25" customHeight="1" x14ac:dyDescent="0.35">
      <c r="A13" s="111" t="s">
        <v>125</v>
      </c>
      <c r="B13" s="95" t="str">
        <f>VLOOKUP(A13,'Wettkampf 1'!$B$10:$C$45,2,FALSE)</f>
        <v>Sögel</v>
      </c>
      <c r="C13" s="9">
        <f>VLOOKUP(A13,'Wettkampf 1'!$B$10:$D$45,3,FALSE)</f>
        <v>289.10000000000002</v>
      </c>
      <c r="D13" s="9">
        <f>VLOOKUP($A13,'2'!$B$10:$D$45,3,FALSE)</f>
        <v>293.8</v>
      </c>
      <c r="E13" s="9">
        <f>VLOOKUP($A13,'3'!$B$10:$D$45,3,FALSE)</f>
        <v>304.39999999999998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295.76666666666671</v>
      </c>
      <c r="J13" s="9">
        <f>VLOOKUP(A13,Formelhilfe!$A$9:$H$44,8,FALSE)</f>
        <v>3</v>
      </c>
      <c r="K13" s="10">
        <f>SUM(C13:H13)</f>
        <v>887.30000000000007</v>
      </c>
      <c r="L13" s="9">
        <f>VLOOKUP($A13,'7'!$B$10:$D$45,3,FALSE)</f>
        <v>300.3</v>
      </c>
      <c r="M13" s="9">
        <f>VLOOKUP($A13,'8'!$B$10:$D$45,3,FALSE)</f>
        <v>300.2</v>
      </c>
      <c r="N13" s="9">
        <f>VLOOKUP($A13,'9'!$B$10:$D$45,3,FALSE)</f>
        <v>288.7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-288.7</v>
      </c>
      <c r="R13" s="10">
        <f>IF(S13 &gt;0,T13/S13,0)</f>
        <v>200.16666666666666</v>
      </c>
      <c r="S13" s="9">
        <f>VLOOKUP(A13,Formelhilfe!$A$9:$O$44,15,FALSE)</f>
        <v>3</v>
      </c>
      <c r="T13" s="10">
        <f>SUM(L13:Q13)</f>
        <v>600.5</v>
      </c>
      <c r="U13" s="10">
        <f>IF(V13&gt;0,W13/V13,0)</f>
        <v>247.9666666666667</v>
      </c>
      <c r="V13" s="9">
        <f>VLOOKUP(A13,Formelhilfe!$A$9:$P$44,16,FALSE)</f>
        <v>6</v>
      </c>
      <c r="W13" s="11">
        <f>SUM(C13:H13,L13:Q13)</f>
        <v>1487.8000000000002</v>
      </c>
    </row>
    <row r="14" spans="1:23" ht="20.25" customHeight="1" x14ac:dyDescent="0.35">
      <c r="A14" s="111" t="s">
        <v>108</v>
      </c>
      <c r="B14" s="95" t="str">
        <f>VLOOKUP(A14,'Wettkampf 1'!$B$10:$C$45,2,FALSE)</f>
        <v>Rastdorf</v>
      </c>
      <c r="C14" s="9">
        <f>VLOOKUP(A14,'Wettkampf 1'!$B$10:$D$45,3,FALSE)</f>
        <v>296.2</v>
      </c>
      <c r="D14" s="9">
        <f>VLOOKUP($A14,'2'!$B$10:$D$45,3,FALSE)</f>
        <v>285.10000000000002</v>
      </c>
      <c r="E14" s="9">
        <f>VLOOKUP($A14,'3'!$B$10:$D$45,3,FALSE)</f>
        <v>298.8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293.36666666666662</v>
      </c>
      <c r="J14" s="9">
        <f>VLOOKUP(A14,Formelhilfe!$A$9:$H$44,8,FALSE)</f>
        <v>3</v>
      </c>
      <c r="K14" s="10">
        <f>SUM(C14:H14)</f>
        <v>880.09999999999991</v>
      </c>
      <c r="L14" s="9">
        <f>VLOOKUP($A14,'7'!$B$10:$D$45,3,FALSE)</f>
        <v>291</v>
      </c>
      <c r="M14" s="9">
        <f>VLOOKUP($A14,'8'!$B$10:$D$45,3,FALSE)</f>
        <v>295.39999999999998</v>
      </c>
      <c r="N14" s="9">
        <f>VLOOKUP($A14,'9'!$B$10:$D$45,3,FALSE)</f>
        <v>301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-285.10000000000002</v>
      </c>
      <c r="R14" s="10">
        <f>IF(S14 &gt;0,T14/S14,0)</f>
        <v>200.76666666666665</v>
      </c>
      <c r="S14" s="9">
        <f>VLOOKUP(A14,Formelhilfe!$A$9:$O$44,15,FALSE)</f>
        <v>3</v>
      </c>
      <c r="T14" s="10">
        <f>SUM(L14:Q14)</f>
        <v>602.29999999999995</v>
      </c>
      <c r="U14" s="10">
        <f>IF(V14&gt;0,W14/V14,0)</f>
        <v>247.06666666666669</v>
      </c>
      <c r="V14" s="9">
        <f>VLOOKUP(A14,Formelhilfe!$A$9:$P$44,16,FALSE)</f>
        <v>6</v>
      </c>
      <c r="W14" s="11">
        <f>SUM(C14:H14,L14:Q14)</f>
        <v>1482.4</v>
      </c>
    </row>
    <row r="15" spans="1:23" ht="20.25" customHeight="1" x14ac:dyDescent="0.35">
      <c r="A15" s="111" t="s">
        <v>104</v>
      </c>
      <c r="B15" s="95" t="str">
        <f>VLOOKUP(A15,'Wettkampf 1'!$B$10:$C$45,2,FALSE)</f>
        <v>Esterwegen</v>
      </c>
      <c r="C15" s="9">
        <f>VLOOKUP(A15,'Wettkampf 1'!$B$10:$D$45,3,FALSE)</f>
        <v>289.5</v>
      </c>
      <c r="D15" s="9">
        <f>VLOOKUP($A15,'2'!$B$10:$D$45,3,FALSE)</f>
        <v>293.7</v>
      </c>
      <c r="E15" s="9">
        <f>VLOOKUP($A15,'3'!$B$10:$D$45,3,FALSE)</f>
        <v>291.60000000000002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291.60000000000002</v>
      </c>
      <c r="J15" s="9">
        <f>VLOOKUP(A15,Formelhilfe!$A$9:$H$44,8,FALSE)</f>
        <v>3</v>
      </c>
      <c r="K15" s="10">
        <f>SUM(C15:H15)</f>
        <v>874.80000000000007</v>
      </c>
      <c r="L15" s="9">
        <f>VLOOKUP($A15,'7'!$B$10:$D$45,3,FALSE)</f>
        <v>296.89999999999998</v>
      </c>
      <c r="M15" s="9">
        <f>VLOOKUP($A15,'8'!$B$10:$D$45,3,FALSE)</f>
        <v>296.7</v>
      </c>
      <c r="N15" s="9">
        <f>VLOOKUP($A15,'9'!$B$10:$D$45,3,FALSE)</f>
        <v>299.7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-289.5</v>
      </c>
      <c r="R15" s="10">
        <f>IF(S15 &gt;0,T15/S15,0)</f>
        <v>201.26666666666665</v>
      </c>
      <c r="S15" s="9">
        <f>VLOOKUP(A15,Formelhilfe!$A$9:$O$44,15,FALSE)</f>
        <v>3</v>
      </c>
      <c r="T15" s="10">
        <f>SUM(L15:Q15)</f>
        <v>603.79999999999995</v>
      </c>
      <c r="U15" s="10">
        <f>IF(V15&gt;0,W15/V15,0)</f>
        <v>246.43333333333337</v>
      </c>
      <c r="V15" s="9">
        <f>VLOOKUP(A15,Formelhilfe!$A$9:$P$44,16,FALSE)</f>
        <v>6</v>
      </c>
      <c r="W15" s="11">
        <f>SUM(C15:H15,L15:Q15)</f>
        <v>1478.6000000000001</v>
      </c>
    </row>
    <row r="16" spans="1:23" ht="20.25" customHeight="1" x14ac:dyDescent="0.35">
      <c r="A16" s="111" t="s">
        <v>101</v>
      </c>
      <c r="B16" s="95" t="str">
        <f>VLOOKUP(A16,'Wettkampf 1'!$B$10:$C$45,2,FALSE)</f>
        <v>Werlte</v>
      </c>
      <c r="C16" s="9">
        <f>VLOOKUP(A16,'Wettkampf 1'!$B$10:$D$45,3,FALSE)</f>
        <v>294.3</v>
      </c>
      <c r="D16" s="9">
        <f>VLOOKUP($A16,'2'!$B$10:$D$45,3,FALSE)</f>
        <v>298.2</v>
      </c>
      <c r="E16" s="9">
        <f>VLOOKUP($A16,'3'!$B$10:$D$45,3,FALSE)</f>
        <v>290.7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294.40000000000003</v>
      </c>
      <c r="J16" s="9">
        <f>VLOOKUP(A16,Formelhilfe!$A$9:$H$44,8,FALSE)</f>
        <v>3</v>
      </c>
      <c r="K16" s="10">
        <f>SUM(C16:H16)</f>
        <v>883.2</v>
      </c>
      <c r="L16" s="9">
        <f>VLOOKUP($A16,'7'!$B$10:$D$45,3,FALSE)</f>
        <v>288.10000000000002</v>
      </c>
      <c r="M16" s="9">
        <f>VLOOKUP($A16,'8'!$B$10:$D$45,3,FALSE)</f>
        <v>296.89999999999998</v>
      </c>
      <c r="N16" s="9">
        <f>VLOOKUP($A16,'9'!$B$10:$D$45,3,FALSE)</f>
        <v>297.60000000000002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-288.10000000000002</v>
      </c>
      <c r="R16" s="10">
        <f>IF(S16 &gt;0,T16/S16,0)</f>
        <v>198.16666666666666</v>
      </c>
      <c r="S16" s="9">
        <f>VLOOKUP(A16,Formelhilfe!$A$9:$O$44,15,FALSE)</f>
        <v>3</v>
      </c>
      <c r="T16" s="10">
        <f>SUM(L16:Q16)</f>
        <v>594.5</v>
      </c>
      <c r="U16" s="10">
        <f>IF(V16&gt;0,W16/V16,0)</f>
        <v>246.28333333333339</v>
      </c>
      <c r="V16" s="9">
        <f>VLOOKUP(A16,Formelhilfe!$A$9:$P$44,16,FALSE)</f>
        <v>6</v>
      </c>
      <c r="W16" s="11">
        <f>SUM(C16:H16,L16:Q16)</f>
        <v>1477.7000000000003</v>
      </c>
    </row>
    <row r="17" spans="1:45" ht="20.25" customHeight="1" x14ac:dyDescent="0.35">
      <c r="A17" s="111" t="s">
        <v>110</v>
      </c>
      <c r="B17" s="95" t="str">
        <f>VLOOKUP(A17,'Wettkampf 1'!$B$10:$C$45,2,FALSE)</f>
        <v>Lorup</v>
      </c>
      <c r="C17" s="9">
        <f>VLOOKUP(A17,'Wettkampf 1'!$B$10:$D$45,3,FALSE)</f>
        <v>296.8</v>
      </c>
      <c r="D17" s="9">
        <f>VLOOKUP($A17,'2'!$B$10:$D$45,3,FALSE)</f>
        <v>291.5</v>
      </c>
      <c r="E17" s="9">
        <f>VLOOKUP($A17,'3'!$B$10:$D$45,3,FALSE)</f>
        <v>287.7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292</v>
      </c>
      <c r="J17" s="9">
        <f>VLOOKUP(A17,Formelhilfe!$A$9:$H$44,8,FALSE)</f>
        <v>3</v>
      </c>
      <c r="K17" s="10">
        <f>SUM(C17:H17)</f>
        <v>876</v>
      </c>
      <c r="L17" s="9">
        <f>VLOOKUP($A17,'7'!$B$10:$D$45,3,FALSE)</f>
        <v>289.7</v>
      </c>
      <c r="M17" s="9">
        <f>VLOOKUP($A17,'8'!$B$10:$D$45,3,FALSE)</f>
        <v>297.5</v>
      </c>
      <c r="N17" s="9">
        <f>VLOOKUP($A17,'9'!$B$10:$D$45,3,FALSE)</f>
        <v>293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-287.7</v>
      </c>
      <c r="R17" s="10">
        <f>IF(S17 &gt;0,T17/S17,0)</f>
        <v>197.5</v>
      </c>
      <c r="S17" s="9">
        <f>VLOOKUP(A17,Formelhilfe!$A$9:$O$44,15,FALSE)</f>
        <v>3</v>
      </c>
      <c r="T17" s="10">
        <f>SUM(L17:Q17)</f>
        <v>592.5</v>
      </c>
      <c r="U17" s="10">
        <f>IF(V17&gt;0,W17/V17,0)</f>
        <v>244.75</v>
      </c>
      <c r="V17" s="9">
        <f>VLOOKUP(A17,Formelhilfe!$A$9:$P$44,16,FALSE)</f>
        <v>6</v>
      </c>
      <c r="W17" s="11">
        <f>SUM(C17:H17,L17:Q17)</f>
        <v>1468.5</v>
      </c>
    </row>
    <row r="18" spans="1:45" ht="20.25" customHeight="1" x14ac:dyDescent="0.35">
      <c r="A18" s="111" t="s">
        <v>96</v>
      </c>
      <c r="B18" s="95" t="str">
        <f>VLOOKUP(A18,'Wettkampf 1'!$B$10:$C$45,2,FALSE)</f>
        <v>Esterwegen</v>
      </c>
      <c r="C18" s="9">
        <f>VLOOKUP(A18,'Wettkampf 1'!$B$10:$D$45,3,FALSE)</f>
        <v>295</v>
      </c>
      <c r="D18" s="9">
        <f>VLOOKUP($A18,'2'!$B$10:$D$45,3,FALSE)</f>
        <v>291.39999999999998</v>
      </c>
      <c r="E18" s="9">
        <f>VLOOKUP($A18,'3'!$B$10:$D$45,3,FALSE)</f>
        <v>291.60000000000002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292.66666666666669</v>
      </c>
      <c r="J18" s="9">
        <f>VLOOKUP(A18,Formelhilfe!$A$9:$H$44,8,FALSE)</f>
        <v>3</v>
      </c>
      <c r="K18" s="10">
        <f>SUM(C18:H18)</f>
        <v>878</v>
      </c>
      <c r="L18" s="9">
        <f>VLOOKUP($A18,'7'!$B$10:$D$45,3,FALSE)</f>
        <v>296.60000000000002</v>
      </c>
      <c r="M18" s="9">
        <f>VLOOKUP($A18,'8'!$B$10:$D$45,3,FALSE)</f>
        <v>293.60000000000002</v>
      </c>
      <c r="N18" s="9">
        <f>VLOOKUP($A18,'9'!$B$10:$D$45,3,FALSE)</f>
        <v>289.89999999999998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-289.89999999999998</v>
      </c>
      <c r="R18" s="10">
        <f>IF(S18 &gt;0,T18/S18,0)</f>
        <v>196.73333333333335</v>
      </c>
      <c r="S18" s="9">
        <f>VLOOKUP(A18,Formelhilfe!$A$9:$O$44,15,FALSE)</f>
        <v>3</v>
      </c>
      <c r="T18" s="10">
        <f>SUM(L18:Q18)</f>
        <v>590.20000000000005</v>
      </c>
      <c r="U18" s="10">
        <f>IF(V18&gt;0,W18/V18,0)</f>
        <v>244.69999999999996</v>
      </c>
      <c r="V18" s="9">
        <f>VLOOKUP(A18,Formelhilfe!$A$9:$P$44,16,FALSE)</f>
        <v>6</v>
      </c>
      <c r="W18" s="11">
        <f>SUM(C18:H18,L18:Q18)</f>
        <v>1468.1999999999998</v>
      </c>
    </row>
    <row r="19" spans="1:45" ht="20.25" customHeight="1" x14ac:dyDescent="0.35">
      <c r="A19" s="111" t="s">
        <v>116</v>
      </c>
      <c r="B19" s="95" t="str">
        <f>VLOOKUP(A19,'Wettkampf 1'!$B$10:$C$45,2,FALSE)</f>
        <v>Rastdorf</v>
      </c>
      <c r="C19" s="9">
        <f>VLOOKUP(A19,'Wettkampf 1'!$B$10:$D$45,3,FALSE)</f>
        <v>0</v>
      </c>
      <c r="D19" s="9">
        <f>VLOOKUP($A19,'2'!$B$10:$D$45,3,FALSE)</f>
        <v>288.7</v>
      </c>
      <c r="E19" s="9">
        <f>VLOOKUP($A19,'3'!$B$10:$D$45,3,FALSE)</f>
        <v>286.8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287.75</v>
      </c>
      <c r="J19" s="9">
        <f>VLOOKUP(A19,Formelhilfe!$A$9:$H$44,8,FALSE)</f>
        <v>2</v>
      </c>
      <c r="K19" s="10">
        <f>SUM(C19:H19)</f>
        <v>575.5</v>
      </c>
      <c r="L19" s="9">
        <f>VLOOKUP($A19,'7'!$B$10:$D$45,3,FALSE)</f>
        <v>297</v>
      </c>
      <c r="M19" s="9">
        <f>VLOOKUP($A19,'8'!$B$10:$D$45,3,FALSE)</f>
        <v>292.5</v>
      </c>
      <c r="N19" s="9">
        <f>VLOOKUP($A19,'9'!$B$10:$D$45,3,FALSE)</f>
        <v>300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296.5</v>
      </c>
      <c r="S19" s="9">
        <f>VLOOKUP(A19,Formelhilfe!$A$9:$O$44,15,FALSE)</f>
        <v>3</v>
      </c>
      <c r="T19" s="10">
        <f>SUM(L19:Q19)</f>
        <v>889.5</v>
      </c>
      <c r="U19" s="10">
        <f>IF(V19&gt;0,W19/V19,0)</f>
        <v>293</v>
      </c>
      <c r="V19" s="9">
        <f>VLOOKUP(A19,Formelhilfe!$A$9:$P$44,16,FALSE)</f>
        <v>5</v>
      </c>
      <c r="W19" s="11">
        <f>SUM(C19:H19,L19:Q19)</f>
        <v>1465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103</v>
      </c>
      <c r="B20" s="95" t="str">
        <f>VLOOKUP(A20,'Wettkampf 1'!$B$10:$C$45,2,FALSE)</f>
        <v>Esterwegen</v>
      </c>
      <c r="C20" s="9">
        <f>VLOOKUP(A20,'Wettkampf 1'!$B$10:$D$45,3,FALSE)</f>
        <v>273</v>
      </c>
      <c r="D20" s="9">
        <f>VLOOKUP($A20,'2'!$B$10:$D$45,3,FALSE)</f>
        <v>288.5</v>
      </c>
      <c r="E20" s="9">
        <f>VLOOKUP($A20,'3'!$B$10:$D$45,3,FALSE)</f>
        <v>291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284.16666666666669</v>
      </c>
      <c r="J20" s="9">
        <f>VLOOKUP(A20,Formelhilfe!$A$9:$H$44,8,FALSE)</f>
        <v>3</v>
      </c>
      <c r="K20" s="10">
        <f>SUM(C20:H20)</f>
        <v>852.5</v>
      </c>
      <c r="L20" s="9">
        <f>VLOOKUP($A20,'7'!$B$10:$D$45,3,FALSE)</f>
        <v>292.60000000000002</v>
      </c>
      <c r="M20" s="9">
        <f>VLOOKUP($A20,'8'!$B$10:$D$45,3,FALSE)</f>
        <v>297.5</v>
      </c>
      <c r="N20" s="9">
        <f>VLOOKUP($A20,'9'!$B$10:$D$45,3,FALSE)</f>
        <v>294.3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-273</v>
      </c>
      <c r="R20" s="10">
        <f>IF(S20 &gt;0,T20/S20,0)</f>
        <v>203.80000000000004</v>
      </c>
      <c r="S20" s="9">
        <f>VLOOKUP(A20,Formelhilfe!$A$9:$O$44,15,FALSE)</f>
        <v>3</v>
      </c>
      <c r="T20" s="10">
        <f>SUM(L20:Q20)</f>
        <v>611.40000000000009</v>
      </c>
      <c r="U20" s="10">
        <f>IF(V20&gt;0,W20/V20,0)</f>
        <v>243.98333333333332</v>
      </c>
      <c r="V20" s="9">
        <f>VLOOKUP(A20,Formelhilfe!$A$9:$P$44,16,FALSE)</f>
        <v>6</v>
      </c>
      <c r="W20" s="11">
        <f>SUM(C20:H20,L20:Q20)</f>
        <v>1463.8999999999999</v>
      </c>
    </row>
    <row r="21" spans="1:45" ht="20.25" customHeight="1" x14ac:dyDescent="0.35">
      <c r="A21" s="111" t="s">
        <v>87</v>
      </c>
      <c r="B21" s="95" t="str">
        <f>VLOOKUP(A21,'Wettkampf 1'!$B$10:$C$45,2,FALSE)</f>
        <v>Lorup</v>
      </c>
      <c r="C21" s="9">
        <f>VLOOKUP(A21,'Wettkampf 1'!$B$10:$D$45,3,FALSE)</f>
        <v>284.60000000000002</v>
      </c>
      <c r="D21" s="9">
        <f>VLOOKUP($A21,'2'!$B$10:$D$45,3,FALSE)</f>
        <v>297</v>
      </c>
      <c r="E21" s="9">
        <f>VLOOKUP($A21,'3'!$B$10:$D$45,3,FALSE)</f>
        <v>284.2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288.59999999999997</v>
      </c>
      <c r="J21" s="9">
        <f>VLOOKUP(A21,Formelhilfe!$A$9:$H$44,8,FALSE)</f>
        <v>3</v>
      </c>
      <c r="K21" s="10">
        <f>SUM(C21:H21)</f>
        <v>865.8</v>
      </c>
      <c r="L21" s="9">
        <f>VLOOKUP($A21,'7'!$B$10:$D$45,3,FALSE)</f>
        <v>286.5</v>
      </c>
      <c r="M21" s="9">
        <f>VLOOKUP($A21,'8'!$B$10:$D$45,3,FALSE)</f>
        <v>289.3</v>
      </c>
      <c r="N21" s="9">
        <f>VLOOKUP($A21,'9'!$B$10:$D$45,3,FALSE)</f>
        <v>298.89999999999998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-284.2</v>
      </c>
      <c r="R21" s="10">
        <f>IF(S21 &gt;0,T21/S21,0)</f>
        <v>196.83333333333334</v>
      </c>
      <c r="S21" s="9">
        <f>VLOOKUP(A21,Formelhilfe!$A$9:$O$44,15,FALSE)</f>
        <v>3</v>
      </c>
      <c r="T21" s="10">
        <f>SUM(L21:Q21)</f>
        <v>590.5</v>
      </c>
      <c r="U21" s="10">
        <f>IF(V21&gt;0,W21/V21,0)</f>
        <v>242.71666666666667</v>
      </c>
      <c r="V21" s="9">
        <f>VLOOKUP(A21,Formelhilfe!$A$9:$P$44,16,FALSE)</f>
        <v>6</v>
      </c>
      <c r="W21" s="11">
        <f>SUM(C21:H21,L21:Q21)</f>
        <v>1456.3</v>
      </c>
    </row>
    <row r="22" spans="1:45" ht="20.25" customHeight="1" x14ac:dyDescent="0.35">
      <c r="A22" s="111" t="s">
        <v>88</v>
      </c>
      <c r="B22" s="95" t="str">
        <f>VLOOKUP(A22,'Wettkampf 1'!$B$10:$C$45,2,FALSE)</f>
        <v>Lorup</v>
      </c>
      <c r="C22" s="9">
        <f>VLOOKUP(A22,'Wettkampf 1'!$B$10:$D$45,3,FALSE)</f>
        <v>292.7</v>
      </c>
      <c r="D22" s="9">
        <f>VLOOKUP($A22,'2'!$B$10:$D$45,3,FALSE)</f>
        <v>291.89999999999998</v>
      </c>
      <c r="E22" s="9">
        <f>VLOOKUP($A22,'3'!$B$10:$D$45,3,FALSE)</f>
        <v>291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291.86666666666662</v>
      </c>
      <c r="J22" s="9">
        <f>VLOOKUP(A22,Formelhilfe!$A$9:$H$44,8,FALSE)</f>
        <v>3</v>
      </c>
      <c r="K22" s="10">
        <f>SUM(C22:H22)</f>
        <v>875.59999999999991</v>
      </c>
      <c r="L22" s="9">
        <f>VLOOKUP($A22,'7'!$B$10:$D$45,3,FALSE)</f>
        <v>279.60000000000002</v>
      </c>
      <c r="M22" s="9">
        <f>VLOOKUP($A22,'8'!$B$10:$D$45,3,FALSE)</f>
        <v>293.89999999999998</v>
      </c>
      <c r="N22" s="9">
        <f>VLOOKUP($A22,'9'!$B$10:$D$45,3,FALSE)</f>
        <v>283.8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-279.60000000000002</v>
      </c>
      <c r="R22" s="10">
        <f>IF(S22 &gt;0,T22/S22,0)</f>
        <v>192.56666666666663</v>
      </c>
      <c r="S22" s="9">
        <f>VLOOKUP(A22,Formelhilfe!$A$9:$O$44,15,FALSE)</f>
        <v>3</v>
      </c>
      <c r="T22" s="10">
        <f>SUM(L22:Q22)</f>
        <v>577.69999999999993</v>
      </c>
      <c r="U22" s="10">
        <f>IF(V22&gt;0,W22/V22,0)</f>
        <v>242.21666666666661</v>
      </c>
      <c r="V22" s="9">
        <f>VLOOKUP(A22,Formelhilfe!$A$9:$P$44,16,FALSE)</f>
        <v>6</v>
      </c>
      <c r="W22" s="11">
        <f>SUM(C22:H22,L22:Q22)</f>
        <v>1453.2999999999997</v>
      </c>
    </row>
    <row r="23" spans="1:45" ht="20.25" customHeight="1" x14ac:dyDescent="0.35">
      <c r="A23" s="111" t="s">
        <v>107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296.39999999999998</v>
      </c>
      <c r="E23" s="9">
        <f>VLOOKUP($A23,'3'!$B$10:$D$45,3,FALSE)</f>
        <v>295.8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296.10000000000002</v>
      </c>
      <c r="J23" s="9">
        <f>VLOOKUP(A23,Formelhilfe!$A$9:$H$44,8,FALSE)</f>
        <v>2</v>
      </c>
      <c r="K23" s="10">
        <f>SUM(C23:H23)</f>
        <v>592.20000000000005</v>
      </c>
      <c r="L23" s="9">
        <f>VLOOKUP($A23,'7'!$B$10:$D$45,3,FALSE)</f>
        <v>281</v>
      </c>
      <c r="M23" s="9">
        <f>VLOOKUP($A23,'8'!$B$10:$D$45,3,FALSE)</f>
        <v>297.2</v>
      </c>
      <c r="N23" s="9">
        <f>VLOOKUP($A23,'9'!$B$10:$D$45,3,FALSE)</f>
        <v>280.3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286.16666666666669</v>
      </c>
      <c r="S23" s="9">
        <f>VLOOKUP(A23,Formelhilfe!$A$9:$O$44,15,FALSE)</f>
        <v>3</v>
      </c>
      <c r="T23" s="10">
        <f>SUM(L23:Q23)</f>
        <v>858.5</v>
      </c>
      <c r="U23" s="10">
        <f>IF(V23&gt;0,W23/V23,0)</f>
        <v>290.14</v>
      </c>
      <c r="V23" s="9">
        <f>VLOOKUP(A23,Formelhilfe!$A$9:$P$44,16,FALSE)</f>
        <v>5</v>
      </c>
      <c r="W23" s="11">
        <f>SUM(C23:H23,L23:Q23)</f>
        <v>1450.7</v>
      </c>
    </row>
    <row r="24" spans="1:45" ht="20.25" customHeight="1" x14ac:dyDescent="0.35">
      <c r="A24" s="111" t="s">
        <v>93</v>
      </c>
      <c r="B24" s="95" t="str">
        <f>VLOOKUP(A24,'Wettkampf 1'!$B$10:$C$45,2,FALSE)</f>
        <v>Börgermoor</v>
      </c>
      <c r="C24" s="9">
        <f>VLOOKUP(A24,'Wettkampf 1'!$B$10:$D$45,3,FALSE)</f>
        <v>284.3</v>
      </c>
      <c r="D24" s="9">
        <f>VLOOKUP($A24,'2'!$B$10:$D$45,3,FALSE)</f>
        <v>283.60000000000002</v>
      </c>
      <c r="E24" s="9">
        <f>VLOOKUP($A24,'3'!$B$10:$D$45,3,FALSE)</f>
        <v>286.39999999999998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284.76666666666671</v>
      </c>
      <c r="J24" s="9">
        <f>VLOOKUP(A24,Formelhilfe!$A$9:$H$44,8,FALSE)</f>
        <v>3</v>
      </c>
      <c r="K24" s="10">
        <f>SUM(C24:H24)</f>
        <v>854.30000000000007</v>
      </c>
      <c r="L24" s="9">
        <f>VLOOKUP($A24,'7'!$B$10:$D$45,3,FALSE)</f>
        <v>291.8</v>
      </c>
      <c r="M24" s="9">
        <f>VLOOKUP($A24,'8'!$B$10:$D$45,3,FALSE)</f>
        <v>296.7</v>
      </c>
      <c r="N24" s="9">
        <f>VLOOKUP($A24,'9'!$B$10:$D$45,3,FALSE)</f>
        <v>284.10000000000002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-283.60000000000002</v>
      </c>
      <c r="R24" s="10">
        <f>IF(S24 &gt;0,T24/S24,0)</f>
        <v>196.33333333333334</v>
      </c>
      <c r="S24" s="9">
        <f>VLOOKUP(A24,Formelhilfe!$A$9:$O$44,15,FALSE)</f>
        <v>3</v>
      </c>
      <c r="T24" s="10">
        <f>SUM(L24:Q24)</f>
        <v>589</v>
      </c>
      <c r="U24" s="10">
        <f>IF(V24&gt;0,W24/V24,0)</f>
        <v>240.55000000000004</v>
      </c>
      <c r="V24" s="9">
        <f>VLOOKUP(A24,Formelhilfe!$A$9:$P$44,16,FALSE)</f>
        <v>6</v>
      </c>
      <c r="W24" s="11">
        <f>SUM(C24:H24,L24:Q24)</f>
        <v>1443.3000000000002</v>
      </c>
    </row>
    <row r="25" spans="1:45" ht="20.25" customHeight="1" x14ac:dyDescent="0.35">
      <c r="A25" s="111" t="s">
        <v>86</v>
      </c>
      <c r="B25" s="95" t="str">
        <f>VLOOKUP(A25,'Wettkampf 1'!$B$10:$C$45,2,FALSE)</f>
        <v>Lorup</v>
      </c>
      <c r="C25" s="9">
        <f>VLOOKUP(A25,'Wettkampf 1'!$B$10:$D$45,3,FALSE)</f>
        <v>286.5</v>
      </c>
      <c r="D25" s="9">
        <f>VLOOKUP($A25,'2'!$B$10:$D$45,3,FALSE)</f>
        <v>285.10000000000002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285.8</v>
      </c>
      <c r="J25" s="9">
        <f>VLOOKUP(A25,Formelhilfe!$A$9:$H$44,8,FALSE)</f>
        <v>2</v>
      </c>
      <c r="K25" s="10">
        <f>SUM(C25:H25)</f>
        <v>571.6</v>
      </c>
      <c r="L25" s="9">
        <f>VLOOKUP($A25,'7'!$B$10:$D$45,3,FALSE)</f>
        <v>290.5</v>
      </c>
      <c r="M25" s="9">
        <f>VLOOKUP($A25,'8'!$B$10:$D$45,3,FALSE)</f>
        <v>290.10000000000002</v>
      </c>
      <c r="N25" s="9">
        <f>VLOOKUP($A25,'9'!$B$10:$D$45,3,FALSE)</f>
        <v>287.3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289.3</v>
      </c>
      <c r="S25" s="9">
        <f>VLOOKUP(A25,Formelhilfe!$A$9:$O$44,15,FALSE)</f>
        <v>3</v>
      </c>
      <c r="T25" s="10">
        <f>SUM(L25:Q25)</f>
        <v>867.90000000000009</v>
      </c>
      <c r="U25" s="10">
        <f>IF(V25&gt;0,W25/V25,0)</f>
        <v>287.89999999999998</v>
      </c>
      <c r="V25" s="9">
        <f>VLOOKUP(A25,Formelhilfe!$A$9:$P$44,16,FALSE)</f>
        <v>5</v>
      </c>
      <c r="W25" s="11">
        <f>SUM(C25:H25,L25:Q25)</f>
        <v>1439.5</v>
      </c>
    </row>
    <row r="26" spans="1:45" ht="20.25" customHeight="1" x14ac:dyDescent="0.35">
      <c r="A26" s="111" t="s">
        <v>111</v>
      </c>
      <c r="B26" s="95" t="str">
        <f>VLOOKUP(A26,'Wettkampf 1'!$B$10:$C$45,2,FALSE)</f>
        <v>Rastdorf</v>
      </c>
      <c r="C26" s="9">
        <f>VLOOKUP(A26,'Wettkampf 1'!$B$10:$D$45,3,FALSE)</f>
        <v>289.39999999999998</v>
      </c>
      <c r="D26" s="9">
        <f>VLOOKUP($A26,'2'!$B$10:$D$45,3,FALSE)</f>
        <v>283.39999999999998</v>
      </c>
      <c r="E26" s="9">
        <f>VLOOKUP($A26,'3'!$B$10:$D$45,3,FALSE)</f>
        <v>288.60000000000002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287.13333333333333</v>
      </c>
      <c r="J26" s="9">
        <f>VLOOKUP(A26,Formelhilfe!$A$9:$H$44,8,FALSE)</f>
        <v>3</v>
      </c>
      <c r="K26" s="10">
        <f>SUM(C26:H26)</f>
        <v>861.4</v>
      </c>
      <c r="L26" s="9">
        <f>VLOOKUP($A26,'7'!$B$10:$D$45,3,FALSE)</f>
        <v>0</v>
      </c>
      <c r="M26" s="9">
        <f>VLOOKUP($A26,'8'!$B$10:$D$45,3,FALSE)</f>
        <v>290.10000000000002</v>
      </c>
      <c r="N26" s="9">
        <f>VLOOKUP($A26,'9'!$B$10:$D$45,3,FALSE)</f>
        <v>287.89999999999998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289</v>
      </c>
      <c r="S26" s="9">
        <f>VLOOKUP(A26,Formelhilfe!$A$9:$O$44,15,FALSE)</f>
        <v>2</v>
      </c>
      <c r="T26" s="10">
        <f>SUM(L26:Q26)</f>
        <v>578</v>
      </c>
      <c r="U26" s="10">
        <f>IF(V26&gt;0,W26/V26,0)</f>
        <v>287.88</v>
      </c>
      <c r="V26" s="9">
        <f>VLOOKUP(A26,Formelhilfe!$A$9:$P$44,16,FALSE)</f>
        <v>5</v>
      </c>
      <c r="W26" s="11">
        <f>SUM(C26:H26,L26:Q26)</f>
        <v>1439.4</v>
      </c>
    </row>
    <row r="27" spans="1:45" ht="20.25" customHeight="1" x14ac:dyDescent="0.35">
      <c r="A27" s="111" t="s">
        <v>92</v>
      </c>
      <c r="B27" s="95" t="str">
        <f>VLOOKUP(A27,'Wettkampf 1'!$B$10:$C$45,2,FALSE)</f>
        <v>Börgermoor</v>
      </c>
      <c r="C27" s="9">
        <f>VLOOKUP(A27,'Wettkampf 1'!$B$10:$D$45,3,FALSE)</f>
        <v>281.89999999999998</v>
      </c>
      <c r="D27" s="9">
        <f>VLOOKUP($A27,'2'!$B$10:$D$45,3,FALSE)</f>
        <v>286.5</v>
      </c>
      <c r="E27" s="9">
        <f>VLOOKUP($A27,'3'!$B$10:$D$45,3,FALSE)</f>
        <v>283.60000000000002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284</v>
      </c>
      <c r="J27" s="9">
        <f>VLOOKUP(A27,Formelhilfe!$A$9:$H$44,8,FALSE)</f>
        <v>3</v>
      </c>
      <c r="K27" s="10">
        <f>SUM(C27:H27)</f>
        <v>852</v>
      </c>
      <c r="L27" s="9">
        <f>VLOOKUP($A27,'7'!$B$10:$D$45,3,FALSE)</f>
        <v>284</v>
      </c>
      <c r="M27" s="9">
        <f>VLOOKUP($A27,'8'!$B$10:$D$45,3,FALSE)</f>
        <v>292.39999999999998</v>
      </c>
      <c r="N27" s="9">
        <f>VLOOKUP($A27,'9'!$B$10:$D$45,3,FALSE)</f>
        <v>277.39999999999998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-277.39999999999998</v>
      </c>
      <c r="R27" s="10">
        <f>IF(S27 &gt;0,T27/S27,0)</f>
        <v>192.13333333333333</v>
      </c>
      <c r="S27" s="9">
        <f>VLOOKUP(A27,Formelhilfe!$A$9:$O$44,15,FALSE)</f>
        <v>3</v>
      </c>
      <c r="T27" s="10">
        <f>SUM(L27:Q27)</f>
        <v>576.4</v>
      </c>
      <c r="U27" s="10">
        <f>IF(V27&gt;0,W27/V27,0)</f>
        <v>238.06666666666669</v>
      </c>
      <c r="V27" s="9">
        <f>VLOOKUP(A27,Formelhilfe!$A$9:$P$44,16,FALSE)</f>
        <v>6</v>
      </c>
      <c r="W27" s="11">
        <f>SUM(C27:H27,L27:Q27)</f>
        <v>1428.4</v>
      </c>
    </row>
    <row r="28" spans="1:45" ht="20.25" customHeight="1" x14ac:dyDescent="0.35">
      <c r="A28" s="111" t="s">
        <v>91</v>
      </c>
      <c r="B28" s="95" t="str">
        <f>VLOOKUP(A28,'Wettkampf 1'!$B$10:$C$45,2,FALSE)</f>
        <v>Börgermoor</v>
      </c>
      <c r="C28" s="9">
        <f>VLOOKUP(A28,'Wettkampf 1'!$B$10:$D$45,3,FALSE)</f>
        <v>280.5</v>
      </c>
      <c r="D28" s="9">
        <f>VLOOKUP($A28,'2'!$B$10:$D$45,3,FALSE)</f>
        <v>287.10000000000002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283.8</v>
      </c>
      <c r="J28" s="9">
        <f>VLOOKUP(A28,Formelhilfe!$A$9:$H$44,8,FALSE)</f>
        <v>2</v>
      </c>
      <c r="K28" s="10">
        <f>SUM(C28:H28)</f>
        <v>567.6</v>
      </c>
      <c r="L28" s="9">
        <f>VLOOKUP($A28,'7'!$B$10:$D$45,3,FALSE)</f>
        <v>280.39999999999998</v>
      </c>
      <c r="M28" s="9">
        <f>VLOOKUP($A28,'8'!$B$10:$D$45,3,FALSE)</f>
        <v>285.3</v>
      </c>
      <c r="N28" s="9">
        <f>VLOOKUP($A28,'9'!$B$10:$D$45,3,FALSE)</f>
        <v>286.3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284</v>
      </c>
      <c r="S28" s="9">
        <f>VLOOKUP(A28,Formelhilfe!$A$9:$O$44,15,FALSE)</f>
        <v>3</v>
      </c>
      <c r="T28" s="10">
        <f>SUM(L28:Q28)</f>
        <v>852</v>
      </c>
      <c r="U28" s="10">
        <f>IF(V28&gt;0,W28/V28,0)</f>
        <v>283.91999999999996</v>
      </c>
      <c r="V28" s="9">
        <f>VLOOKUP(A28,Formelhilfe!$A$9:$P$44,16,FALSE)</f>
        <v>5</v>
      </c>
      <c r="W28" s="11">
        <f>SUM(C28:H28,L28:Q28)</f>
        <v>1419.6</v>
      </c>
    </row>
    <row r="29" spans="1:45" ht="20.25" customHeight="1" x14ac:dyDescent="0.35">
      <c r="A29" s="111" t="s">
        <v>95</v>
      </c>
      <c r="B29" s="95" t="str">
        <f>VLOOKUP(A29,'Wettkampf 1'!$B$10:$C$45,2,FALSE)</f>
        <v>Rastdorf</v>
      </c>
      <c r="C29" s="9">
        <f>VLOOKUP(A29,'Wettkampf 1'!$B$10:$D$45,3,FALSE)</f>
        <v>258.8</v>
      </c>
      <c r="D29" s="9">
        <f>VLOOKUP($A29,'2'!$B$10:$D$45,3,FALSE)</f>
        <v>230.1</v>
      </c>
      <c r="E29" s="9">
        <f>VLOOKUP($A29,'3'!$B$10:$D$45,3,FALSE)</f>
        <v>270.60000000000002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253.16666666666666</v>
      </c>
      <c r="J29" s="9">
        <f>VLOOKUP(A29,Formelhilfe!$A$9:$H$44,8,FALSE)</f>
        <v>3</v>
      </c>
      <c r="K29" s="10">
        <f>SUM(C29:H29)</f>
        <v>759.5</v>
      </c>
      <c r="L29" s="9">
        <f>VLOOKUP($A29,'7'!$B$10:$D$45,3,FALSE)</f>
        <v>287.60000000000002</v>
      </c>
      <c r="M29" s="9">
        <f>VLOOKUP($A29,'8'!$B$10:$D$45,3,FALSE)</f>
        <v>290.39999999999998</v>
      </c>
      <c r="N29" s="9">
        <f>VLOOKUP($A29,'9'!$B$10:$D$45,3,FALSE)</f>
        <v>294.10000000000002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-230.1</v>
      </c>
      <c r="R29" s="10">
        <f>IF(S29 &gt;0,T29/S29,0)</f>
        <v>214</v>
      </c>
      <c r="S29" s="9">
        <f>VLOOKUP(A29,Formelhilfe!$A$9:$O$44,15,FALSE)</f>
        <v>3</v>
      </c>
      <c r="T29" s="10">
        <f>SUM(L29:Q29)</f>
        <v>642</v>
      </c>
      <c r="U29" s="10">
        <f>IF(V29&gt;0,W29/V29,0)</f>
        <v>233.58333333333334</v>
      </c>
      <c r="V29" s="9">
        <f>VLOOKUP(A29,Formelhilfe!$A$9:$P$44,16,FALSE)</f>
        <v>6</v>
      </c>
      <c r="W29" s="11">
        <f>SUM(C29:H29,L29:Q29)</f>
        <v>1401.5</v>
      </c>
    </row>
    <row r="30" spans="1:45" ht="20.25" customHeight="1" x14ac:dyDescent="0.35">
      <c r="A30" s="111" t="s">
        <v>113</v>
      </c>
      <c r="B30" s="95" t="str">
        <f>VLOOKUP(A30,'Wettkampf 1'!$B$10:$C$45,2,FALSE)</f>
        <v>Esterwegen</v>
      </c>
      <c r="C30" s="9">
        <f>VLOOKUP(A30,'Wettkampf 1'!$B$10:$D$45,3,FALSE)</f>
        <v>0</v>
      </c>
      <c r="D30" s="9">
        <f>VLOOKUP($A30,'2'!$B$10:$D$45,3,FALSE)</f>
        <v>294.10000000000002</v>
      </c>
      <c r="E30" s="9">
        <f>VLOOKUP($A30,'3'!$B$10:$D$45,3,FALSE)</f>
        <v>295.10000000000002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294.60000000000002</v>
      </c>
      <c r="J30" s="9">
        <f>VLOOKUP(A30,Formelhilfe!$A$9:$H$44,8,FALSE)</f>
        <v>2</v>
      </c>
      <c r="K30" s="10">
        <f>SUM(C30:H30)</f>
        <v>589.20000000000005</v>
      </c>
      <c r="L30" s="9">
        <f>VLOOKUP($A30,'7'!$B$10:$D$45,3,FALSE)</f>
        <v>281.7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281.7</v>
      </c>
      <c r="S30" s="9">
        <f>VLOOKUP(A30,Formelhilfe!$A$9:$O$44,15,FALSE)</f>
        <v>1</v>
      </c>
      <c r="T30" s="10">
        <f>SUM(L30:Q30)</f>
        <v>281.7</v>
      </c>
      <c r="U30" s="10">
        <f>IF(V30&gt;0,W30/V30,0)</f>
        <v>290.3</v>
      </c>
      <c r="V30" s="9">
        <f>VLOOKUP(A30,Formelhilfe!$A$9:$P$44,16,FALSE)</f>
        <v>3</v>
      </c>
      <c r="W30" s="11">
        <f>SUM(C30:H30,L30:Q30)</f>
        <v>870.90000000000009</v>
      </c>
    </row>
    <row r="31" spans="1:45" ht="20.25" customHeight="1" x14ac:dyDescent="0.35">
      <c r="A31" s="111" t="s">
        <v>106</v>
      </c>
      <c r="B31" s="95" t="str">
        <f>VLOOKUP(A31,'Wettkampf 1'!$B$10:$C$45,2,FALSE)</f>
        <v>Esterwegen</v>
      </c>
      <c r="C31" s="9">
        <f>VLOOKUP(A31,'Wettkampf 1'!$B$10:$D$45,3,FALSE)</f>
        <v>0</v>
      </c>
      <c r="D31" s="9">
        <f>VLOOKUP($A31,'2'!$B$10:$D$45,3,FALSE)</f>
        <v>296.60000000000002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296.60000000000002</v>
      </c>
      <c r="J31" s="9">
        <f>VLOOKUP(A31,Formelhilfe!$A$9:$H$44,8,FALSE)</f>
        <v>1</v>
      </c>
      <c r="K31" s="10">
        <f>SUM(C31:H31)</f>
        <v>296.60000000000002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299.89999999999998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299.89999999999998</v>
      </c>
      <c r="S31" s="9">
        <f>VLOOKUP(A31,Formelhilfe!$A$9:$O$44,15,FALSE)</f>
        <v>1</v>
      </c>
      <c r="T31" s="10">
        <f>SUM(L31:Q31)</f>
        <v>299.89999999999998</v>
      </c>
      <c r="U31" s="10">
        <f>IF(V31&gt;0,W31/V31,0)</f>
        <v>298.25</v>
      </c>
      <c r="V31" s="9">
        <f>VLOOKUP(A31,Formelhilfe!$A$9:$P$44,16,FALSE)</f>
        <v>2</v>
      </c>
      <c r="W31" s="11">
        <f>SUM(C31:H31,L31:Q31)</f>
        <v>596.5</v>
      </c>
    </row>
    <row r="32" spans="1:45" ht="20.25" customHeight="1" x14ac:dyDescent="0.35">
      <c r="A32" s="111" t="s">
        <v>117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290.60000000000002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290.60000000000002</v>
      </c>
      <c r="J32" s="9">
        <f>VLOOKUP(A32,Formelhilfe!$A$9:$H$44,8,FALSE)</f>
        <v>1</v>
      </c>
      <c r="K32" s="10">
        <f>SUM(C32:H32)</f>
        <v>290.60000000000002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290.60000000000002</v>
      </c>
      <c r="V32" s="9">
        <f>VLOOKUP(A32,Formelhilfe!$A$9:$P$44,16,FALSE)</f>
        <v>1</v>
      </c>
      <c r="W32" s="11">
        <f>SUM(C32:H32,L32:Q32)</f>
        <v>290.60000000000002</v>
      </c>
    </row>
    <row r="33" spans="1:23" ht="20.25" customHeight="1" x14ac:dyDescent="0.35">
      <c r="A33" s="111" t="s">
        <v>121</v>
      </c>
      <c r="B33" s="95" t="str">
        <f>VLOOKUP(A33,'Wettkampf 1'!$B$10:$C$45,2,FALSE)</f>
        <v>Börgermoor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282.89999999999998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282.89999999999998</v>
      </c>
      <c r="J33" s="9">
        <f>VLOOKUP(A33,Formelhilfe!$A$9:$H$44,8,FALSE)</f>
        <v>1</v>
      </c>
      <c r="K33" s="10">
        <f>SUM(C33:H33)</f>
        <v>282.89999999999998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282.89999999999998</v>
      </c>
      <c r="V33" s="9">
        <f>VLOOKUP(A33,Formelhilfe!$A$9:$P$44,16,FALSE)</f>
        <v>1</v>
      </c>
      <c r="W33" s="11">
        <f>SUM(C33:H33,L33:Q33)</f>
        <v>282.89999999999998</v>
      </c>
    </row>
    <row r="34" spans="1:23" ht="20.25" customHeight="1" x14ac:dyDescent="0.35">
      <c r="A34" s="111" t="s">
        <v>118</v>
      </c>
      <c r="B34" s="95" t="str">
        <f>VLOOKUP(A34,'Wettkampf 1'!$B$10:$C$45,2,FALSE)</f>
        <v>Rastdorf</v>
      </c>
      <c r="C34" s="9">
        <f>VLOOKUP(A34,'Wettkampf 1'!$B$10:$D$45,3,FALSE)</f>
        <v>0</v>
      </c>
      <c r="D34" s="9">
        <f>VLOOKUP($A34,'2'!$B$10:$D$45,3,FALSE)</f>
        <v>272.89999999999998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272.89999999999998</v>
      </c>
      <c r="J34" s="9">
        <f>VLOOKUP(A34,Formelhilfe!$A$9:$H$44,8,FALSE)</f>
        <v>1</v>
      </c>
      <c r="K34" s="10">
        <f>SUM(C34:H34)</f>
        <v>272.89999999999998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272.89999999999998</v>
      </c>
      <c r="V34" s="9">
        <f>VLOOKUP(A34,Formelhilfe!$A$9:$P$44,16,FALSE)</f>
        <v>1</v>
      </c>
      <c r="W34" s="11">
        <f>SUM(C34:H34,L34:Q34)</f>
        <v>272.89999999999998</v>
      </c>
    </row>
    <row r="35" spans="1:23" ht="20.25" customHeight="1" x14ac:dyDescent="0.35">
      <c r="A35" s="111" t="s">
        <v>69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49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102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6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3</v>
      </c>
      <c r="P3" s="13">
        <f t="shared" ref="P3:P7" si="2">O3+H3</f>
        <v>6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6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6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6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3</v>
      </c>
      <c r="P7" s="13">
        <f t="shared" si="2"/>
        <v>6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70</v>
      </c>
    </row>
    <row r="9" spans="1:21" ht="15.75" x14ac:dyDescent="0.25">
      <c r="A9" s="111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3</v>
      </c>
      <c r="P9" s="13">
        <f>O9+H9</f>
        <v>6</v>
      </c>
      <c r="S9" s="13" t="s">
        <v>24</v>
      </c>
      <c r="T9" s="13" t="s">
        <v>80</v>
      </c>
    </row>
    <row r="10" spans="1:21" ht="15.75" x14ac:dyDescent="0.25">
      <c r="A10" s="111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3</v>
      </c>
      <c r="P10" s="13">
        <f t="shared" ref="P10:P38" si="3">O10+H10</f>
        <v>5</v>
      </c>
      <c r="S10" s="13" t="s">
        <v>26</v>
      </c>
    </row>
    <row r="11" spans="1:21" ht="15.75" x14ac:dyDescent="0.25">
      <c r="A11" s="111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6</v>
      </c>
    </row>
    <row r="12" spans="1:21" ht="15.75" x14ac:dyDescent="0.25">
      <c r="A12" s="111" t="s">
        <v>93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3</v>
      </c>
      <c r="P12" s="13">
        <f t="shared" si="3"/>
        <v>6</v>
      </c>
    </row>
    <row r="13" spans="1:21" ht="15.75" x14ac:dyDescent="0.25">
      <c r="A13" s="111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3</v>
      </c>
      <c r="P13" s="13">
        <f t="shared" si="3"/>
        <v>6</v>
      </c>
    </row>
    <row r="14" spans="1:21" ht="15.75" x14ac:dyDescent="0.25">
      <c r="A14" s="111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3</v>
      </c>
      <c r="P14" s="13">
        <f t="shared" si="3"/>
        <v>6</v>
      </c>
    </row>
    <row r="15" spans="1:21" ht="15.75" x14ac:dyDescent="0.25">
      <c r="A15" s="111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 t="shared" si="3"/>
        <v>6</v>
      </c>
    </row>
    <row r="16" spans="1:21" ht="15.75" x14ac:dyDescent="0.25">
      <c r="A16" s="111" t="s">
        <v>106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2</v>
      </c>
    </row>
    <row r="17" spans="1:16" ht="15.75" x14ac:dyDescent="0.25">
      <c r="A17" s="111" t="s">
        <v>107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5</v>
      </c>
    </row>
    <row r="18" spans="1:16" ht="15.75" x14ac:dyDescent="0.25">
      <c r="A18" s="111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3</v>
      </c>
      <c r="P18" s="13">
        <f t="shared" si="3"/>
        <v>6</v>
      </c>
    </row>
    <row r="19" spans="1:16" ht="15.75" x14ac:dyDescent="0.25">
      <c r="A19" s="111" t="s">
        <v>113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3</v>
      </c>
    </row>
    <row r="20" spans="1:16" ht="15.75" x14ac:dyDescent="0.25">
      <c r="A20" s="111" t="s">
        <v>121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11" t="s">
        <v>84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3</v>
      </c>
      <c r="P21" s="13">
        <f t="shared" si="3"/>
        <v>6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6</v>
      </c>
    </row>
    <row r="23" spans="1:16" ht="15.75" x14ac:dyDescent="0.25">
      <c r="A23" s="111" t="s">
        <v>85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3</v>
      </c>
      <c r="P23" s="13">
        <f t="shared" si="3"/>
        <v>6</v>
      </c>
    </row>
    <row r="24" spans="1:16" ht="15.75" x14ac:dyDescent="0.25">
      <c r="A24" s="111" t="s">
        <v>86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3</v>
      </c>
      <c r="P24" s="13">
        <f t="shared" si="3"/>
        <v>5</v>
      </c>
    </row>
    <row r="25" spans="1:16" ht="15.75" x14ac:dyDescent="0.25">
      <c r="A25" s="111" t="s">
        <v>87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3</v>
      </c>
      <c r="P25" s="13">
        <f t="shared" si="3"/>
        <v>6</v>
      </c>
    </row>
    <row r="26" spans="1:16" ht="15.75" x14ac:dyDescent="0.25">
      <c r="A26" s="111" t="s">
        <v>88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3</v>
      </c>
      <c r="P26" s="13">
        <f t="shared" si="3"/>
        <v>6</v>
      </c>
    </row>
    <row r="27" spans="1:16" ht="15.75" x14ac:dyDescent="0.25">
      <c r="A27" s="111" t="s">
        <v>95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3</v>
      </c>
      <c r="P27" s="13">
        <f t="shared" si="3"/>
        <v>6</v>
      </c>
    </row>
    <row r="28" spans="1:16" ht="15.75" x14ac:dyDescent="0.25">
      <c r="A28" s="111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6</v>
      </c>
    </row>
    <row r="29" spans="1:16" ht="15.75" x14ac:dyDescent="0.25">
      <c r="A29" s="111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1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5</v>
      </c>
    </row>
    <row r="30" spans="1:16" ht="15.75" x14ac:dyDescent="0.25">
      <c r="A30" s="111" t="s">
        <v>116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5</v>
      </c>
    </row>
    <row r="31" spans="1:16" ht="15.75" x14ac:dyDescent="0.25">
      <c r="A31" s="111" t="s">
        <v>117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118</v>
      </c>
      <c r="B32" s="13">
        <f>IF('Wettkampf 1'!D33&gt;0,1,0)</f>
        <v>0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11" t="s">
        <v>125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6</v>
      </c>
    </row>
    <row r="34" spans="1:16" ht="15.75" x14ac:dyDescent="0.25">
      <c r="A34" s="111" t="s">
        <v>105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5</v>
      </c>
    </row>
    <row r="35" spans="1:16" ht="15.75" x14ac:dyDescent="0.25">
      <c r="A35" s="111" t="s">
        <v>109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6</v>
      </c>
    </row>
    <row r="36" spans="1:16" ht="15.75" x14ac:dyDescent="0.25">
      <c r="A36" s="111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3</v>
      </c>
      <c r="P36" s="13">
        <f t="shared" si="3"/>
        <v>6</v>
      </c>
    </row>
    <row r="37" spans="1:16" ht="15.75" x14ac:dyDescent="0.25">
      <c r="A37" s="111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3</v>
      </c>
      <c r="P39" s="13">
        <f t="shared" ref="P39:P44" si="4">O39+H39</f>
        <v>6</v>
      </c>
    </row>
    <row r="40" spans="1:16" ht="15.75" x14ac:dyDescent="0.25">
      <c r="A40" s="111" t="s">
        <v>98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3</v>
      </c>
      <c r="P40" s="13">
        <f t="shared" si="4"/>
        <v>6</v>
      </c>
    </row>
    <row r="41" spans="1:16" ht="15.75" x14ac:dyDescent="0.25">
      <c r="A41" s="111" t="s">
        <v>99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3</v>
      </c>
      <c r="P41" s="13">
        <f t="shared" si="4"/>
        <v>6</v>
      </c>
    </row>
    <row r="42" spans="1:16" ht="15.75" x14ac:dyDescent="0.25">
      <c r="A42" s="111" t="s">
        <v>100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3</v>
      </c>
      <c r="P42" s="13">
        <f t="shared" si="4"/>
        <v>6</v>
      </c>
    </row>
    <row r="43" spans="1:16" ht="15.75" x14ac:dyDescent="0.25">
      <c r="A43" s="111" t="s">
        <v>101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6</v>
      </c>
    </row>
    <row r="44" spans="1:16" ht="15.75" x14ac:dyDescent="0.25">
      <c r="A44" s="111" t="s">
        <v>102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32</v>
      </c>
      <c r="D45" s="17">
        <f t="shared" si="5"/>
        <v>28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28</v>
      </c>
      <c r="J45" s="17">
        <f t="shared" ref="J45:N45" si="6">SUM(J9:J44)</f>
        <v>28</v>
      </c>
      <c r="K45" s="17">
        <f t="shared" si="6"/>
        <v>28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84</v>
      </c>
      <c r="P45" s="17">
        <f>SUM(P9:P44)</f>
        <v>170</v>
      </c>
    </row>
  </sheetData>
  <sheetProtection selectLockedCells="1" sort="0" selectUnlockedCells="1"/>
  <protectedRanges>
    <protectedRange sqref="A9:A4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74</v>
      </c>
      <c r="C2" s="7">
        <f>VLOOKUP($B$2:$B$7,'Wettkampf 1'!$B$2:$D$7,3,FALSE)</f>
        <v>901.90000000000009</v>
      </c>
      <c r="D2" s="5">
        <f>VLOOKUP($B$2:$B$7,'2'!$B$2:$D$7,3,FALSE)</f>
        <v>913.5</v>
      </c>
      <c r="E2" s="5">
        <f>VLOOKUP($B$2:$B$7,'3'!$B$2:$D$7,3,FALSE)</f>
        <v>917.09999999999991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910.83333333333337</v>
      </c>
      <c r="J2" s="5">
        <f>SUM(C2:H2)</f>
        <v>2732.5</v>
      </c>
      <c r="K2" s="5">
        <f>VLOOKUP($B$2:$B$7,'7'!$B$2:$D$7,3,FALSE)</f>
        <v>909.9</v>
      </c>
      <c r="L2" s="5">
        <f>VLOOKUP($B$2:$B$7,'8'!$B$2:$D$7,3,FALSE)</f>
        <v>920.3</v>
      </c>
      <c r="M2" s="5">
        <f>VLOOKUP($B$2:$B$7,'9'!$B$2:$D$7,3,FALSE)</f>
        <v>911.90000000000009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914.0333333333333</v>
      </c>
      <c r="R2" s="5">
        <f>SUM(K2:P2)</f>
        <v>2742.1</v>
      </c>
      <c r="S2" s="5">
        <f>IF(Formelhilfe!P3&gt;0,T2/Formelhilfe!P3,0)</f>
        <v>912.43333333333339</v>
      </c>
      <c r="T2" s="6">
        <f>SUM(C2:H2,K2:P2)</f>
        <v>5474.6</v>
      </c>
    </row>
    <row r="3" spans="1:20" ht="23.25" customHeight="1" x14ac:dyDescent="0.3">
      <c r="A3" s="12"/>
      <c r="B3" s="111" t="s">
        <v>73</v>
      </c>
      <c r="C3" s="7">
        <f>VLOOKUP($B$2:$B$7,'Wettkampf 1'!$B$2:$D$7,3,FALSE)</f>
        <v>901.9</v>
      </c>
      <c r="D3" s="5">
        <f>VLOOKUP($B$2:$B$7,'2'!$B$2:$D$7,3,FALSE)</f>
        <v>902.09999999999991</v>
      </c>
      <c r="E3" s="5">
        <f>VLOOKUP($B$2:$B$7,'3'!$B$2:$D$7,3,FALSE)</f>
        <v>912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905.33333333333337</v>
      </c>
      <c r="J3" s="5">
        <f>SUM(C3:H3)</f>
        <v>2716</v>
      </c>
      <c r="K3" s="5">
        <f>VLOOKUP($B$2:$B$7,'7'!$B$2:$D$7,3,FALSE)</f>
        <v>900.59999999999991</v>
      </c>
      <c r="L3" s="5">
        <f>VLOOKUP($B$2:$B$7,'8'!$B$2:$D$7,3,FALSE)</f>
        <v>909.3</v>
      </c>
      <c r="M3" s="5">
        <f>VLOOKUP($B$2:$B$7,'9'!$B$2:$D$7,3,FALSE)</f>
        <v>890.90000000000009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900.26666666666677</v>
      </c>
      <c r="R3" s="5">
        <f>SUM(K3:P3)</f>
        <v>2700.8</v>
      </c>
      <c r="S3" s="5">
        <f>IF(Formelhilfe!P4&gt;0,T3/Formelhilfe!P4,0)</f>
        <v>902.79999999999984</v>
      </c>
      <c r="T3" s="6">
        <f>SUM(C3:H3,K3:P3)</f>
        <v>5416.7999999999993</v>
      </c>
    </row>
    <row r="4" spans="1:20" ht="23.25" customHeight="1" x14ac:dyDescent="0.3">
      <c r="A4" s="12"/>
      <c r="B4" s="111" t="s">
        <v>72</v>
      </c>
      <c r="C4" s="7">
        <f>VLOOKUP($B$2:$B$7,'Wettkampf 1'!$B$2:$D$7,3,FALSE)</f>
        <v>893.7</v>
      </c>
      <c r="D4" s="5">
        <f>VLOOKUP($B$2:$B$7,'2'!$B$2:$D$7,3,FALSE)</f>
        <v>898.8</v>
      </c>
      <c r="E4" s="5">
        <f>VLOOKUP($B$2:$B$7,'3'!$B$2:$D$7,3,FALSE)</f>
        <v>887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893.16666666666663</v>
      </c>
      <c r="J4" s="5">
        <f>SUM(C4:H4)</f>
        <v>2679.5</v>
      </c>
      <c r="K4" s="5">
        <f>VLOOKUP($B$2:$B$7,'7'!$B$2:$D$7,3,FALSE)</f>
        <v>884.60000000000014</v>
      </c>
      <c r="L4" s="5">
        <f>VLOOKUP($B$2:$B$7,'8'!$B$2:$D$7,3,FALSE)</f>
        <v>893.30000000000007</v>
      </c>
      <c r="M4" s="5">
        <f>VLOOKUP($B$2:$B$7,'9'!$B$2:$D$7,3,FALSE)</f>
        <v>898.90000000000009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892.26666666666677</v>
      </c>
      <c r="R4" s="5">
        <f>SUM(K4:P4)</f>
        <v>2676.8</v>
      </c>
      <c r="S4" s="5">
        <f>IF(Formelhilfe!P7&gt;0,T4/Formelhilfe!P7,0)</f>
        <v>892.71666666666681</v>
      </c>
      <c r="T4" s="6">
        <f>SUM(C4:H4,K4:P4)</f>
        <v>5356.3000000000011</v>
      </c>
    </row>
    <row r="5" spans="1:20" ht="23.25" customHeight="1" x14ac:dyDescent="0.3">
      <c r="A5" s="12"/>
      <c r="B5" s="111" t="s">
        <v>82</v>
      </c>
      <c r="C5" s="7">
        <f>VLOOKUP($B$2:$B$7,'Wettkampf 1'!$B$2:$D$7,3,FALSE)</f>
        <v>881.7</v>
      </c>
      <c r="D5" s="5">
        <f>VLOOKUP($B$2:$B$7,'2'!$B$2:$D$7,3,FALSE)</f>
        <v>896.1</v>
      </c>
      <c r="E5" s="5">
        <f>VLOOKUP($B$2:$B$7,'3'!$B$2:$D$7,3,FALSE)</f>
        <v>892.1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889.9666666666667</v>
      </c>
      <c r="J5" s="5">
        <f>SUM(C5:H5)</f>
        <v>2669.9</v>
      </c>
      <c r="K5" s="5">
        <f>VLOOKUP($B$2:$B$7,'7'!$B$2:$D$7,3,FALSE)</f>
        <v>877.3</v>
      </c>
      <c r="L5" s="5">
        <f>VLOOKUP($B$2:$B$7,'8'!$B$2:$D$7,3,FALSE)</f>
        <v>902.59999999999991</v>
      </c>
      <c r="M5" s="5">
        <f>VLOOKUP($B$2:$B$7,'9'!$B$2:$D$7,3,FALSE)</f>
        <v>898.3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892.73333333333323</v>
      </c>
      <c r="R5" s="5">
        <f>SUM(K5:P5)</f>
        <v>2678.2</v>
      </c>
      <c r="S5" s="5">
        <f>IF(Formelhilfe!P6&gt;0,T5/Formelhilfe!P6,0)</f>
        <v>891.34999999999991</v>
      </c>
      <c r="T5" s="6">
        <f>SUM(C5:H5,K5:P5)</f>
        <v>5348.0999999999995</v>
      </c>
    </row>
    <row r="6" spans="1:20" ht="23.25" customHeight="1" x14ac:dyDescent="0.3">
      <c r="A6" s="12"/>
      <c r="B6" s="111" t="s">
        <v>81</v>
      </c>
      <c r="C6" s="7">
        <f>VLOOKUP($B$2:$B$7,'Wettkampf 1'!$B$2:$D$7,3,FALSE)</f>
        <v>872.4</v>
      </c>
      <c r="D6" s="5">
        <f>VLOOKUP($B$2:$B$7,'2'!$B$2:$D$7,3,FALSE)</f>
        <v>879.8</v>
      </c>
      <c r="E6" s="5">
        <f>VLOOKUP($B$2:$B$7,'3'!$B$2:$D$7,3,FALSE)</f>
        <v>868.30000000000007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873.5</v>
      </c>
      <c r="J6" s="5">
        <f>SUM(C6:H6)</f>
        <v>2620.5</v>
      </c>
      <c r="K6" s="5">
        <f>VLOOKUP($B$2:$B$7,'7'!$B$2:$D$7,3,FALSE)</f>
        <v>876.8</v>
      </c>
      <c r="L6" s="5">
        <f>VLOOKUP($B$2:$B$7,'8'!$B$2:$D$7,3,FALSE)</f>
        <v>892.8</v>
      </c>
      <c r="M6" s="5">
        <f>VLOOKUP($B$2:$B$7,'9'!$B$2:$D$7,3,FALSE)</f>
        <v>872.7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880.76666666666677</v>
      </c>
      <c r="R6" s="5">
        <f>SUM(K6:P6)</f>
        <v>2642.3</v>
      </c>
      <c r="S6" s="5">
        <f>IF(Formelhilfe!P5&gt;0,T6/Formelhilfe!P5,0)</f>
        <v>877.13333333333333</v>
      </c>
      <c r="T6" s="6">
        <f>SUM(C6:H6,K6:P6)</f>
        <v>5262.8</v>
      </c>
    </row>
    <row r="7" spans="1:20" ht="23.25" customHeight="1" x14ac:dyDescent="0.3">
      <c r="A7" s="12"/>
      <c r="B7" s="111" t="s">
        <v>83</v>
      </c>
      <c r="C7" s="7">
        <f>VLOOKUP($B$2:$B$7,'Wettkampf 1'!$B$2:$D$7,3,FALSE)</f>
        <v>844.39999999999986</v>
      </c>
      <c r="D7" s="5">
        <f>VLOOKUP($B$2:$B$7,'2'!$B$2:$D$7,3,FALSE)</f>
        <v>864.4</v>
      </c>
      <c r="E7" s="5">
        <f>VLOOKUP($B$2:$B$7,'3'!$B$2:$D$7,3,FALSE)</f>
        <v>874.2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IF(Formelhilfe!H2 &gt; 0,J7/Formelhilfe!H2,0)</f>
        <v>861</v>
      </c>
      <c r="J7" s="5">
        <f>SUM(C7:H7)</f>
        <v>2583</v>
      </c>
      <c r="K7" s="5">
        <f>VLOOKUP($B$2:$B$7,'7'!$B$2:$D$7,3,FALSE)</f>
        <v>875.6</v>
      </c>
      <c r="L7" s="5">
        <f>VLOOKUP($B$2:$B$7,'8'!$B$2:$D$7,3,FALSE)</f>
        <v>878.3</v>
      </c>
      <c r="M7" s="5">
        <f>VLOOKUP($B$2:$B$7,'9'!$B$2:$D$7,3,FALSE)</f>
        <v>895.1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883</v>
      </c>
      <c r="R7" s="5">
        <f>SUM(K7:P7)</f>
        <v>2649</v>
      </c>
      <c r="S7" s="5">
        <f>IF(Formelhilfe!P2&gt;0,T7/Formelhilfe!P2,0)</f>
        <v>872</v>
      </c>
      <c r="T7" s="6">
        <f>SUM(C7:H7,K7:P7)</f>
        <v>5232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2024-03-09T19:54:30Z</cp:lastPrinted>
  <dcterms:created xsi:type="dcterms:W3CDTF">2010-11-23T11:44:38Z</dcterms:created>
  <dcterms:modified xsi:type="dcterms:W3CDTF">2024-03-09T20:10:18Z</dcterms:modified>
</cp:coreProperties>
</file>