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uftpistole\2023-2024\8. WK\"/>
    </mc:Choice>
  </mc:AlternateContent>
  <xr:revisionPtr revIDLastSave="0" documentId="13_ncr:1_{AAE4E843-F384-435C-B867-67D35EA7D680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3" i="18" l="1"/>
  <c r="B17" i="18"/>
  <c r="B29" i="18"/>
  <c r="B11" i="18"/>
  <c r="B26" i="18"/>
  <c r="B36" i="18"/>
  <c r="B7" i="18"/>
  <c r="B22" i="18"/>
  <c r="B8" i="18"/>
  <c r="B3" i="18"/>
  <c r="B16" i="18"/>
  <c r="B20" i="18"/>
  <c r="B19" i="18"/>
  <c r="B9" i="18"/>
  <c r="B33" i="18"/>
  <c r="B37" i="18"/>
  <c r="B32" i="18"/>
  <c r="B21" i="18"/>
  <c r="B34" i="18"/>
  <c r="B24" i="18"/>
  <c r="B2" i="18"/>
  <c r="B6" i="18"/>
  <c r="B25" i="18"/>
  <c r="B28" i="18"/>
  <c r="B30" i="18"/>
  <c r="B4" i="18"/>
  <c r="B5" i="18"/>
  <c r="B14" i="18"/>
  <c r="B23" i="18"/>
  <c r="B35" i="18"/>
  <c r="B31" i="18"/>
  <c r="B27" i="18"/>
  <c r="B18" i="18"/>
  <c r="B15" i="18"/>
  <c r="B12" i="18"/>
  <c r="B10" i="18"/>
  <c r="P4" i="1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3" i="18"/>
  <c r="C7" i="18"/>
  <c r="C32" i="18"/>
  <c r="C31" i="18"/>
  <c r="C2" i="18"/>
  <c r="C33" i="18"/>
  <c r="C8" i="18"/>
  <c r="C20" i="18"/>
  <c r="C12" i="18"/>
  <c r="C29" i="18"/>
  <c r="C22" i="18"/>
  <c r="C26" i="18"/>
  <c r="C28" i="18"/>
  <c r="C18" i="18"/>
  <c r="C36" i="18"/>
  <c r="C11" i="18"/>
  <c r="C21" i="18"/>
  <c r="C23" i="18"/>
  <c r="C27" i="18"/>
  <c r="C30" i="18"/>
  <c r="C13" i="18"/>
  <c r="C25" i="18"/>
  <c r="C15" i="18"/>
  <c r="C37" i="18"/>
  <c r="C9" i="18"/>
  <c r="C16" i="18"/>
  <c r="C34" i="18"/>
  <c r="C35" i="18"/>
  <c r="C19" i="18"/>
  <c r="C14" i="18"/>
  <c r="C17" i="18"/>
  <c r="C10" i="18"/>
  <c r="C24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E15" i="17"/>
  <c r="E16" i="17"/>
  <c r="E17" i="17"/>
  <c r="E18" i="17"/>
  <c r="E19" i="17"/>
  <c r="E20" i="17"/>
  <c r="E21" i="17"/>
  <c r="E22" i="17"/>
  <c r="E23" i="17"/>
  <c r="E24" i="17"/>
  <c r="E25" i="17"/>
  <c r="H25" i="17" s="1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22" i="17"/>
  <c r="H18" i="17"/>
  <c r="H32" i="17"/>
  <c r="H24" i="17"/>
  <c r="H20" i="17"/>
  <c r="O35" i="17"/>
  <c r="O31" i="17"/>
  <c r="O27" i="17"/>
  <c r="O23" i="17"/>
  <c r="O19" i="17"/>
  <c r="O15" i="17"/>
  <c r="O11" i="17"/>
  <c r="H37" i="17"/>
  <c r="H23" i="17"/>
  <c r="O38" i="17"/>
  <c r="O34" i="17"/>
  <c r="O30" i="17"/>
  <c r="O26" i="17"/>
  <c r="O22" i="17"/>
  <c r="O18" i="17"/>
  <c r="O14" i="17"/>
  <c r="O10" i="17"/>
  <c r="O9" i="17"/>
  <c r="H26" i="17"/>
  <c r="H14" i="17"/>
  <c r="O37" i="17"/>
  <c r="O33" i="17"/>
  <c r="O29" i="17"/>
  <c r="O25" i="17"/>
  <c r="O21" i="17"/>
  <c r="O17" i="17"/>
  <c r="O13" i="17"/>
  <c r="H19" i="17"/>
  <c r="H31" i="17"/>
  <c r="H34" i="17"/>
  <c r="H30" i="17"/>
  <c r="H27" i="17"/>
  <c r="H33" i="17"/>
  <c r="H21" i="17"/>
  <c r="H17" i="17"/>
  <c r="H10" i="17"/>
  <c r="H9" i="17"/>
  <c r="H12" i="17"/>
  <c r="H16" i="17"/>
  <c r="H29" i="17"/>
  <c r="H28" i="17"/>
  <c r="H36" i="17"/>
  <c r="K45" i="17"/>
  <c r="N45" i="17"/>
  <c r="Q54" i="1" s="1"/>
  <c r="J45" i="17"/>
  <c r="L45" i="17"/>
  <c r="O54" i="1" s="1"/>
  <c r="I45" i="17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4" i="18"/>
  <c r="AA36" i="12"/>
  <c r="AA12" i="12"/>
  <c r="S24" i="18"/>
  <c r="R24" i="18" s="1"/>
  <c r="S28" i="18"/>
  <c r="R28" i="18" s="1"/>
  <c r="S2" i="18"/>
  <c r="S27" i="18"/>
  <c r="R27" i="18" s="1"/>
  <c r="S29" i="18"/>
  <c r="R29" i="18" s="1"/>
  <c r="S16" i="18"/>
  <c r="AA11" i="8"/>
  <c r="AA23" i="10"/>
  <c r="AA35" i="16"/>
  <c r="S7" i="18"/>
  <c r="S11" i="18"/>
  <c r="S18" i="18"/>
  <c r="R18" i="18" s="1"/>
  <c r="S31" i="18"/>
  <c r="R31" i="18" s="1"/>
  <c r="R46" i="1" s="1"/>
  <c r="S20" i="18"/>
  <c r="S9" i="18"/>
  <c r="S5" i="18"/>
  <c r="S19" i="18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6" i="18"/>
  <c r="R26" i="18" s="1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5" i="18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33" i="18"/>
  <c r="P29" i="18"/>
  <c r="P18" i="18"/>
  <c r="P21" i="18"/>
  <c r="P13" i="18"/>
  <c r="P9" i="18"/>
  <c r="P19" i="18"/>
  <c r="P32" i="18"/>
  <c r="P8" i="18"/>
  <c r="P22" i="18"/>
  <c r="P4" i="18"/>
  <c r="P23" i="18"/>
  <c r="P25" i="18"/>
  <c r="P16" i="18"/>
  <c r="P14" i="18"/>
  <c r="P3" i="18"/>
  <c r="P2" i="18"/>
  <c r="P12" i="18"/>
  <c r="P28" i="18"/>
  <c r="P11" i="18"/>
  <c r="P30" i="18"/>
  <c r="P37" i="18"/>
  <c r="P35" i="18"/>
  <c r="P31" i="18"/>
  <c r="P27" i="18"/>
  <c r="P20" i="18"/>
  <c r="P15" i="18"/>
  <c r="P26" i="18"/>
  <c r="P34" i="18"/>
  <c r="P36" i="18"/>
  <c r="P5" i="18"/>
  <c r="P6" i="18"/>
  <c r="P17" i="18"/>
  <c r="P10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7" i="18"/>
  <c r="D33" i="18"/>
  <c r="D29" i="18"/>
  <c r="D18" i="18"/>
  <c r="D21" i="18"/>
  <c r="D13" i="18"/>
  <c r="D9" i="18"/>
  <c r="D17" i="18"/>
  <c r="D32" i="18"/>
  <c r="D8" i="18"/>
  <c r="D22" i="18"/>
  <c r="D4" i="18"/>
  <c r="D23" i="18"/>
  <c r="D25" i="18"/>
  <c r="D16" i="18"/>
  <c r="D6" i="18"/>
  <c r="D31" i="18"/>
  <c r="D20" i="18"/>
  <c r="D26" i="18"/>
  <c r="D36" i="18"/>
  <c r="D27" i="18"/>
  <c r="D15" i="18"/>
  <c r="D34" i="18"/>
  <c r="D3" i="18"/>
  <c r="D11" i="18"/>
  <c r="D35" i="18"/>
  <c r="D2" i="18"/>
  <c r="D30" i="18"/>
  <c r="D12" i="18"/>
  <c r="D37" i="18"/>
  <c r="D5" i="18"/>
  <c r="D28" i="18"/>
  <c r="D10" i="18"/>
  <c r="D14" i="18"/>
  <c r="D24" i="18"/>
  <c r="L6" i="18"/>
  <c r="L35" i="18"/>
  <c r="L3" i="18"/>
  <c r="L17" i="18"/>
  <c r="L19" i="18"/>
  <c r="L2" i="18"/>
  <c r="L12" i="18"/>
  <c r="L28" i="18"/>
  <c r="L11" i="18"/>
  <c r="L30" i="18"/>
  <c r="L37" i="18"/>
  <c r="L5" i="18"/>
  <c r="L7" i="18"/>
  <c r="L33" i="18"/>
  <c r="L29" i="18"/>
  <c r="L18" i="18"/>
  <c r="L21" i="18"/>
  <c r="L13" i="18"/>
  <c r="L9" i="18"/>
  <c r="L32" i="18"/>
  <c r="L8" i="18"/>
  <c r="L22" i="18"/>
  <c r="L4" i="18"/>
  <c r="L23" i="18"/>
  <c r="L25" i="18"/>
  <c r="L16" i="18"/>
  <c r="L31" i="18"/>
  <c r="L27" i="18"/>
  <c r="L20" i="18"/>
  <c r="L15" i="18"/>
  <c r="L26" i="18"/>
  <c r="L34" i="18"/>
  <c r="L36" i="18"/>
  <c r="L10" i="18"/>
  <c r="L24" i="18"/>
  <c r="L14" i="18"/>
  <c r="E6" i="18"/>
  <c r="E31" i="18"/>
  <c r="E20" i="18"/>
  <c r="E26" i="18"/>
  <c r="E36" i="18"/>
  <c r="E27" i="18"/>
  <c r="E15" i="18"/>
  <c r="E34" i="18"/>
  <c r="E35" i="18"/>
  <c r="E3" i="18"/>
  <c r="E2" i="18"/>
  <c r="E12" i="18"/>
  <c r="E28" i="18"/>
  <c r="E11" i="18"/>
  <c r="E30" i="18"/>
  <c r="E37" i="18"/>
  <c r="E5" i="18"/>
  <c r="E19" i="18"/>
  <c r="E7" i="18"/>
  <c r="E33" i="18"/>
  <c r="E29" i="18"/>
  <c r="E18" i="18"/>
  <c r="E21" i="18"/>
  <c r="E13" i="18"/>
  <c r="E9" i="18"/>
  <c r="E4" i="18"/>
  <c r="E32" i="18"/>
  <c r="E23" i="18"/>
  <c r="E8" i="18"/>
  <c r="E25" i="18"/>
  <c r="E22" i="18"/>
  <c r="E16" i="18"/>
  <c r="E14" i="18"/>
  <c r="E17" i="18"/>
  <c r="E10" i="18"/>
  <c r="E24" i="18"/>
  <c r="O3" i="18"/>
  <c r="O2" i="18"/>
  <c r="O12" i="18"/>
  <c r="O28" i="18"/>
  <c r="O11" i="18"/>
  <c r="O30" i="18"/>
  <c r="O37" i="18"/>
  <c r="O35" i="18"/>
  <c r="O7" i="18"/>
  <c r="O33" i="18"/>
  <c r="O29" i="18"/>
  <c r="O18" i="18"/>
  <c r="O21" i="18"/>
  <c r="O13" i="18"/>
  <c r="O9" i="18"/>
  <c r="O19" i="18"/>
  <c r="O6" i="18"/>
  <c r="O31" i="18"/>
  <c r="O20" i="18"/>
  <c r="O26" i="18"/>
  <c r="O36" i="18"/>
  <c r="O27" i="18"/>
  <c r="O15" i="18"/>
  <c r="O34" i="18"/>
  <c r="O5" i="18"/>
  <c r="O32" i="18"/>
  <c r="O23" i="18"/>
  <c r="O8" i="18"/>
  <c r="O25" i="18"/>
  <c r="O22" i="18"/>
  <c r="O16" i="18"/>
  <c r="O4" i="18"/>
  <c r="O14" i="18"/>
  <c r="O17" i="18"/>
  <c r="O24" i="18"/>
  <c r="O10" i="18"/>
  <c r="H7" i="18"/>
  <c r="H33" i="18"/>
  <c r="H29" i="18"/>
  <c r="H18" i="18"/>
  <c r="H21" i="18"/>
  <c r="H13" i="18"/>
  <c r="H9" i="18"/>
  <c r="H35" i="18"/>
  <c r="H32" i="18"/>
  <c r="H8" i="18"/>
  <c r="H22" i="18"/>
  <c r="H4" i="18"/>
  <c r="H23" i="18"/>
  <c r="H25" i="18"/>
  <c r="H16" i="18"/>
  <c r="H19" i="18"/>
  <c r="H6" i="18"/>
  <c r="H31" i="18"/>
  <c r="H20" i="18"/>
  <c r="H26" i="18"/>
  <c r="H36" i="18"/>
  <c r="H27" i="18"/>
  <c r="H15" i="18"/>
  <c r="H34" i="18"/>
  <c r="H12" i="18"/>
  <c r="H37" i="18"/>
  <c r="H28" i="18"/>
  <c r="H5" i="18"/>
  <c r="H3" i="18"/>
  <c r="H11" i="18"/>
  <c r="H30" i="18"/>
  <c r="H2" i="18"/>
  <c r="H10" i="18"/>
  <c r="H14" i="18"/>
  <c r="H17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7" i="18"/>
  <c r="F33" i="18"/>
  <c r="F29" i="18"/>
  <c r="F18" i="18"/>
  <c r="F21" i="18"/>
  <c r="F13" i="18"/>
  <c r="F9" i="18"/>
  <c r="F32" i="18"/>
  <c r="F8" i="18"/>
  <c r="F22" i="18"/>
  <c r="F4" i="18"/>
  <c r="F23" i="18"/>
  <c r="F25" i="18"/>
  <c r="F16" i="18"/>
  <c r="F35" i="18"/>
  <c r="F6" i="18"/>
  <c r="F31" i="18"/>
  <c r="F20" i="18"/>
  <c r="F26" i="18"/>
  <c r="F36" i="18"/>
  <c r="F27" i="18"/>
  <c r="F15" i="18"/>
  <c r="F34" i="18"/>
  <c r="F19" i="18"/>
  <c r="F28" i="18"/>
  <c r="F5" i="18"/>
  <c r="F3" i="18"/>
  <c r="F11" i="18"/>
  <c r="F2" i="18"/>
  <c r="F30" i="18"/>
  <c r="F37" i="18"/>
  <c r="F12" i="18"/>
  <c r="F10" i="18"/>
  <c r="F24" i="18"/>
  <c r="F14" i="18"/>
  <c r="G19" i="18"/>
  <c r="G6" i="18"/>
  <c r="G31" i="18"/>
  <c r="G20" i="18"/>
  <c r="G26" i="18"/>
  <c r="G36" i="18"/>
  <c r="G27" i="18"/>
  <c r="G15" i="18"/>
  <c r="G34" i="18"/>
  <c r="G24" i="18"/>
  <c r="G3" i="18"/>
  <c r="G2" i="18"/>
  <c r="G12" i="18"/>
  <c r="G28" i="18"/>
  <c r="G11" i="18"/>
  <c r="G30" i="18"/>
  <c r="G37" i="18"/>
  <c r="G5" i="18"/>
  <c r="G7" i="18"/>
  <c r="G33" i="18"/>
  <c r="G29" i="18"/>
  <c r="G18" i="18"/>
  <c r="G21" i="18"/>
  <c r="G13" i="18"/>
  <c r="G9" i="18"/>
  <c r="G22" i="18"/>
  <c r="G16" i="18"/>
  <c r="G4" i="18"/>
  <c r="G32" i="18"/>
  <c r="G23" i="18"/>
  <c r="G8" i="18"/>
  <c r="G35" i="18"/>
  <c r="G25" i="18"/>
  <c r="G14" i="18"/>
  <c r="G10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7" i="18"/>
  <c r="N33" i="18"/>
  <c r="N29" i="18"/>
  <c r="N18" i="18"/>
  <c r="N21" i="18"/>
  <c r="N13" i="18"/>
  <c r="N9" i="18"/>
  <c r="N19" i="18"/>
  <c r="N32" i="18"/>
  <c r="N8" i="18"/>
  <c r="N22" i="18"/>
  <c r="N4" i="18"/>
  <c r="N23" i="18"/>
  <c r="N25" i="18"/>
  <c r="N16" i="18"/>
  <c r="N3" i="18"/>
  <c r="N2" i="18"/>
  <c r="N12" i="18"/>
  <c r="N28" i="18"/>
  <c r="N11" i="18"/>
  <c r="N30" i="18"/>
  <c r="N37" i="18"/>
  <c r="N5" i="18"/>
  <c r="N6" i="18"/>
  <c r="N36" i="18"/>
  <c r="N31" i="18"/>
  <c r="N27" i="18"/>
  <c r="N20" i="18"/>
  <c r="N15" i="18"/>
  <c r="N26" i="18"/>
  <c r="N34" i="18"/>
  <c r="N14" i="18"/>
  <c r="N10" i="18"/>
  <c r="N24" i="18"/>
  <c r="N17" i="18"/>
  <c r="Q7" i="18"/>
  <c r="Q33" i="18"/>
  <c r="Q29" i="18"/>
  <c r="Q18" i="18"/>
  <c r="Q21" i="18"/>
  <c r="Q13" i="18"/>
  <c r="Q9" i="18"/>
  <c r="Q19" i="18"/>
  <c r="Q32" i="18"/>
  <c r="Q8" i="18"/>
  <c r="Q22" i="18"/>
  <c r="Q4" i="18"/>
  <c r="Q23" i="18"/>
  <c r="Q25" i="18"/>
  <c r="Q16" i="18"/>
  <c r="Q5" i="18"/>
  <c r="Q3" i="18"/>
  <c r="Q2" i="18"/>
  <c r="Q12" i="18"/>
  <c r="Q28" i="18"/>
  <c r="Q11" i="18"/>
  <c r="Q30" i="18"/>
  <c r="Q37" i="18"/>
  <c r="Q35" i="18"/>
  <c r="Q31" i="18"/>
  <c r="Q27" i="18"/>
  <c r="Q20" i="18"/>
  <c r="Q15" i="18"/>
  <c r="Q26" i="18"/>
  <c r="Q34" i="18"/>
  <c r="Q6" i="18"/>
  <c r="Q36" i="18"/>
  <c r="Q14" i="18"/>
  <c r="Q17" i="18"/>
  <c r="Q10" i="18"/>
  <c r="Q24" i="18"/>
  <c r="M6" i="18"/>
  <c r="M31" i="18"/>
  <c r="M20" i="18"/>
  <c r="M26" i="18"/>
  <c r="M36" i="18"/>
  <c r="M27" i="18"/>
  <c r="M15" i="18"/>
  <c r="M34" i="18"/>
  <c r="M5" i="18"/>
  <c r="M3" i="18"/>
  <c r="M2" i="18"/>
  <c r="M12" i="18"/>
  <c r="M28" i="18"/>
  <c r="M11" i="18"/>
  <c r="M30" i="18"/>
  <c r="M37" i="18"/>
  <c r="M35" i="18"/>
  <c r="M32" i="18"/>
  <c r="M8" i="18"/>
  <c r="M22" i="18"/>
  <c r="M4" i="18"/>
  <c r="M23" i="18"/>
  <c r="M25" i="18"/>
  <c r="M16" i="18"/>
  <c r="M14" i="18"/>
  <c r="M7" i="18"/>
  <c r="M21" i="18"/>
  <c r="M33" i="18"/>
  <c r="M13" i="18"/>
  <c r="M29" i="18"/>
  <c r="M9" i="18"/>
  <c r="M18" i="18"/>
  <c r="M19" i="18"/>
  <c r="M17" i="18"/>
  <c r="M10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R14" i="18" s="1"/>
  <c r="T34" i="18"/>
  <c r="T17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10" i="18"/>
  <c r="T35" i="18"/>
  <c r="L47" i="1"/>
  <c r="K10" i="18"/>
  <c r="W10" i="18"/>
  <c r="N46" i="9"/>
  <c r="E5" i="9" s="1"/>
  <c r="T19" i="18"/>
  <c r="R19" i="18" s="1"/>
  <c r="K17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5" i="18"/>
  <c r="R15" i="18" s="1"/>
  <c r="K22" i="18"/>
  <c r="G26" i="1"/>
  <c r="G24" i="1"/>
  <c r="M32" i="1"/>
  <c r="O20" i="1"/>
  <c r="E38" i="1"/>
  <c r="E32" i="1"/>
  <c r="H17" i="1"/>
  <c r="O35" i="1"/>
  <c r="H26" i="1"/>
  <c r="E17" i="1"/>
  <c r="K16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27" i="18"/>
  <c r="W20" i="18"/>
  <c r="W29" i="18"/>
  <c r="W36" i="18"/>
  <c r="W28" i="18"/>
  <c r="K8" i="18"/>
  <c r="W4" i="18"/>
  <c r="K15" i="18"/>
  <c r="M33" i="1"/>
  <c r="G36" i="1"/>
  <c r="W3" i="18"/>
  <c r="W18" i="18"/>
  <c r="I34" i="1"/>
  <c r="K26" i="18"/>
  <c r="W13" i="18"/>
  <c r="W12" i="18"/>
  <c r="W32" i="18"/>
  <c r="W6" i="18"/>
  <c r="W23" i="18"/>
  <c r="M19" i="1"/>
  <c r="E31" i="1"/>
  <c r="T6" i="18"/>
  <c r="T22" i="18"/>
  <c r="W21" i="18"/>
  <c r="W2" i="18"/>
  <c r="W15" i="18"/>
  <c r="W7" i="18"/>
  <c r="W37" i="18"/>
  <c r="W16" i="18"/>
  <c r="T16" i="18"/>
  <c r="R16" i="18" s="1"/>
  <c r="W30" i="18"/>
  <c r="W9" i="18"/>
  <c r="G27" i="1"/>
  <c r="K27" i="18"/>
  <c r="W26" i="18"/>
  <c r="L22" i="1"/>
  <c r="T7" i="18"/>
  <c r="R7" i="18" s="1"/>
  <c r="T11" i="18"/>
  <c r="R11" i="18" s="1"/>
  <c r="T20" i="18"/>
  <c r="R20" i="18" s="1"/>
  <c r="T9" i="18"/>
  <c r="R9" i="18" s="1"/>
  <c r="T36" i="18"/>
  <c r="T23" i="18"/>
  <c r="T29" i="18"/>
  <c r="T37" i="18"/>
  <c r="T28" i="18"/>
  <c r="T3" i="18"/>
  <c r="R3" i="18" s="1"/>
  <c r="T18" i="18"/>
  <c r="L40" i="1"/>
  <c r="L25" i="1"/>
  <c r="W22" i="18"/>
  <c r="T12" i="18"/>
  <c r="T27" i="18"/>
  <c r="L46" i="1"/>
  <c r="T4" i="18"/>
  <c r="R4" i="18" s="1"/>
  <c r="M22" i="1"/>
  <c r="I29" i="1"/>
  <c r="T8" i="18"/>
  <c r="W8" i="18"/>
  <c r="T5" i="18"/>
  <c r="R5" i="18" s="1"/>
  <c r="W5" i="18"/>
  <c r="T13" i="18"/>
  <c r="T26" i="18"/>
  <c r="L44" i="1"/>
  <c r="T33" i="18"/>
  <c r="T21" i="18"/>
  <c r="W33" i="18"/>
  <c r="T2" i="18"/>
  <c r="R2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1" i="18"/>
  <c r="M17" i="1"/>
  <c r="Q17" i="1"/>
  <c r="K28" i="18"/>
  <c r="K7" i="18"/>
  <c r="W25" i="18"/>
  <c r="K33" i="18"/>
  <c r="K30" i="18"/>
  <c r="K25" i="18"/>
  <c r="K9" i="18"/>
  <c r="K6" i="18"/>
  <c r="K37" i="18"/>
  <c r="K29" i="18"/>
  <c r="K21" i="18"/>
  <c r="K4" i="18"/>
  <c r="K18" i="18"/>
  <c r="K13" i="18"/>
  <c r="K20" i="18"/>
  <c r="K36" i="18"/>
  <c r="K5" i="18"/>
  <c r="K31" i="18"/>
  <c r="T25" i="18"/>
  <c r="K12" i="18"/>
  <c r="K2" i="18"/>
  <c r="K23" i="18"/>
  <c r="N54" i="1" l="1"/>
  <c r="M54" i="1"/>
  <c r="L54" i="1"/>
  <c r="H54" i="1"/>
  <c r="G54" i="1"/>
  <c r="F54" i="1"/>
  <c r="E54" i="1"/>
  <c r="E5" i="19"/>
  <c r="E2" i="19"/>
  <c r="E6" i="19"/>
  <c r="E4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3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3" i="19"/>
  <c r="D10" i="1"/>
  <c r="H4" i="19"/>
  <c r="G6" i="17"/>
  <c r="E7" i="17"/>
  <c r="F5" i="19"/>
  <c r="G2" i="17"/>
  <c r="H7" i="19"/>
  <c r="F4" i="19"/>
  <c r="E6" i="17"/>
  <c r="N3" i="19"/>
  <c r="L4" i="17"/>
  <c r="D3" i="17"/>
  <c r="M4" i="17"/>
  <c r="O3" i="19"/>
  <c r="M6" i="17"/>
  <c r="O4" i="19"/>
  <c r="O2" i="19"/>
  <c r="M5" i="17"/>
  <c r="M3" i="17"/>
  <c r="O6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5" i="19"/>
  <c r="K7" i="17"/>
  <c r="M3" i="19"/>
  <c r="K4" i="17"/>
  <c r="J5" i="17"/>
  <c r="L2" i="19"/>
  <c r="J2" i="17"/>
  <c r="L7" i="19"/>
  <c r="J3" i="17"/>
  <c r="L6" i="19"/>
  <c r="L4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4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9" i="18"/>
  <c r="I9" i="18" s="1"/>
  <c r="J13" i="18"/>
  <c r="I13" i="18" s="1"/>
  <c r="D4" i="19"/>
  <c r="J4" i="19" s="1"/>
  <c r="J15" i="18"/>
  <c r="I15" i="18" s="1"/>
  <c r="J23" i="18"/>
  <c r="I23" i="18" s="1"/>
  <c r="J5" i="18"/>
  <c r="I5" i="18" s="1"/>
  <c r="J17" i="18"/>
  <c r="I17" i="18" s="1"/>
  <c r="D5" i="19"/>
  <c r="T5" i="19" s="1"/>
  <c r="J34" i="18"/>
  <c r="I34" i="18" s="1"/>
  <c r="J49" i="1" s="1"/>
  <c r="U25" i="1"/>
  <c r="U47" i="1"/>
  <c r="J14" i="18"/>
  <c r="I14" i="18" s="1"/>
  <c r="J4" i="18"/>
  <c r="I4" i="18" s="1"/>
  <c r="J2" i="18"/>
  <c r="I2" i="18" s="1"/>
  <c r="J36" i="18"/>
  <c r="I36" i="18" s="1"/>
  <c r="J51" i="1" s="1"/>
  <c r="J28" i="18"/>
  <c r="I28" i="18" s="1"/>
  <c r="J24" i="18"/>
  <c r="I24" i="18" s="1"/>
  <c r="J21" i="18"/>
  <c r="I21" i="18" s="1"/>
  <c r="J22" i="18"/>
  <c r="I22" i="18" s="1"/>
  <c r="J26" i="18"/>
  <c r="I26" i="18" s="1"/>
  <c r="J29" i="18"/>
  <c r="I29" i="18" s="1"/>
  <c r="J7" i="18"/>
  <c r="I7" i="18" s="1"/>
  <c r="J19" i="18"/>
  <c r="I19" i="18" s="1"/>
  <c r="J10" i="18"/>
  <c r="I10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6" i="18"/>
  <c r="I16" i="18" s="1"/>
  <c r="J25" i="18"/>
  <c r="I25" i="18" s="1"/>
  <c r="J20" i="18"/>
  <c r="I20" i="18" s="1"/>
  <c r="J18" i="18"/>
  <c r="I18" i="18" s="1"/>
  <c r="J37" i="18"/>
  <c r="I37" i="18" s="1"/>
  <c r="J52" i="1" s="1"/>
  <c r="J27" i="18"/>
  <c r="I27" i="18" s="1"/>
  <c r="J8" i="18"/>
  <c r="I8" i="18" s="1"/>
  <c r="J3" i="18"/>
  <c r="I3" i="18" s="1"/>
  <c r="J12" i="18"/>
  <c r="I12" i="18" s="1"/>
  <c r="J31" i="18"/>
  <c r="I31" i="18" s="1"/>
  <c r="J46" i="1" s="1"/>
  <c r="J11" i="18"/>
  <c r="I11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Q5" i="19"/>
  <c r="R9" i="1" s="1"/>
  <c r="Q2" i="19"/>
  <c r="Q6" i="19"/>
  <c r="R10" i="1" s="1"/>
  <c r="Q3" i="19"/>
  <c r="Q4" i="19"/>
  <c r="J35" i="1"/>
  <c r="J31" i="1"/>
  <c r="J23" i="1"/>
  <c r="J30" i="1"/>
  <c r="J29" i="1"/>
  <c r="J25" i="1"/>
  <c r="J44" i="1"/>
  <c r="J36" i="1"/>
  <c r="J42" i="1"/>
  <c r="J26" i="1"/>
  <c r="J22" i="1"/>
  <c r="J27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I2" i="19"/>
  <c r="V42" i="1"/>
  <c r="I4" i="19"/>
  <c r="P2" i="17"/>
  <c r="S6" i="18"/>
  <c r="R6" i="18" s="1"/>
  <c r="R44" i="1" s="1"/>
  <c r="S10" i="18"/>
  <c r="R10" i="18" s="1"/>
  <c r="R29" i="1" s="1"/>
  <c r="S30" i="18"/>
  <c r="R30" i="18" s="1"/>
  <c r="R45" i="1" s="1"/>
  <c r="S34" i="18"/>
  <c r="R34" i="18" s="1"/>
  <c r="R49" i="1" s="1"/>
  <c r="S17" i="18"/>
  <c r="R17" i="18" s="1"/>
  <c r="S37" i="18"/>
  <c r="R37" i="18" s="1"/>
  <c r="R52" i="1" s="1"/>
  <c r="S12" i="18"/>
  <c r="R12" i="18" s="1"/>
  <c r="S33" i="18"/>
  <c r="R33" i="18" s="1"/>
  <c r="R48" i="1" s="1"/>
  <c r="T2" i="19"/>
  <c r="S8" i="18"/>
  <c r="R8" i="18" s="1"/>
  <c r="S13" i="18"/>
  <c r="R13" i="18" s="1"/>
  <c r="V52" i="1"/>
  <c r="V51" i="1"/>
  <c r="T4" i="19"/>
  <c r="J5" i="19"/>
  <c r="V29" i="1"/>
  <c r="V24" i="18"/>
  <c r="U24" i="18" s="1"/>
  <c r="V35" i="18"/>
  <c r="U35" i="18" s="1"/>
  <c r="T50" i="1" s="1"/>
  <c r="V4" i="18"/>
  <c r="U4" i="18" s="1"/>
  <c r="V40" i="1"/>
  <c r="V26" i="1"/>
  <c r="V48" i="1"/>
  <c r="S22" i="18"/>
  <c r="R22" i="18" s="1"/>
  <c r="S23" i="18"/>
  <c r="R23" i="18" s="1"/>
  <c r="O45" i="17"/>
  <c r="V20" i="18"/>
  <c r="U20" i="18" s="1"/>
  <c r="V47" i="1"/>
  <c r="V27" i="18"/>
  <c r="U27" i="18" s="1"/>
  <c r="V36" i="18"/>
  <c r="U36" i="18" s="1"/>
  <c r="T51" i="1" s="1"/>
  <c r="V29" i="18"/>
  <c r="U29" i="18" s="1"/>
  <c r="V5" i="18"/>
  <c r="U5" i="18" s="1"/>
  <c r="V46" i="1"/>
  <c r="V19" i="18"/>
  <c r="U19" i="18" s="1"/>
  <c r="V26" i="18"/>
  <c r="U26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9" i="18"/>
  <c r="U9" i="18" s="1"/>
  <c r="V16" i="18"/>
  <c r="U16" i="18" s="1"/>
  <c r="V18" i="18"/>
  <c r="U18" i="18" s="1"/>
  <c r="V3" i="18"/>
  <c r="U3" i="18" s="1"/>
  <c r="V25" i="18"/>
  <c r="U25" i="18" s="1"/>
  <c r="V14" i="18"/>
  <c r="U14" i="18" s="1"/>
  <c r="V15" i="18"/>
  <c r="U15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R7" i="1" l="1"/>
  <c r="R8" i="1"/>
  <c r="R28" i="1"/>
  <c r="R6" i="1"/>
  <c r="V7" i="18"/>
  <c r="U7" i="18" s="1"/>
  <c r="R18" i="1"/>
  <c r="R24" i="1"/>
  <c r="R30" i="1"/>
  <c r="R25" i="1"/>
  <c r="R23" i="1"/>
  <c r="R32" i="1"/>
  <c r="R20" i="1"/>
  <c r="R19" i="1"/>
  <c r="S2" i="19"/>
  <c r="V11" i="18"/>
  <c r="U11" i="18" s="1"/>
  <c r="T39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6" i="19"/>
  <c r="S3" i="19"/>
  <c r="I5" i="19"/>
  <c r="J7" i="1" s="1"/>
  <c r="S4" i="19"/>
  <c r="S7" i="19"/>
  <c r="T11" i="1" s="1"/>
  <c r="V6" i="18"/>
  <c r="U6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2" i="18"/>
  <c r="U12" i="18" s="1"/>
  <c r="V13" i="18"/>
  <c r="U13" i="18" s="1"/>
  <c r="V17" i="18"/>
  <c r="U17" i="18" s="1"/>
  <c r="V8" i="18"/>
  <c r="U8" i="18" s="1"/>
  <c r="V2" i="18"/>
  <c r="U2" i="18" s="1"/>
  <c r="V31" i="18"/>
  <c r="U31" i="18" s="1"/>
  <c r="T46" i="1" s="1"/>
  <c r="V10" i="18"/>
  <c r="U10" i="18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J11" i="1"/>
  <c r="E13" i="1"/>
  <c r="T10" i="1" l="1"/>
  <c r="T22" i="1"/>
  <c r="T25" i="1"/>
  <c r="T26" i="1"/>
  <c r="J9" i="1"/>
  <c r="T18" i="1"/>
  <c r="T38" i="1"/>
  <c r="T24" i="1"/>
  <c r="T7" i="1"/>
  <c r="T27" i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<sst xmlns="http://schemas.openxmlformats.org/spreadsheetml/2006/main" count="528" uniqueCount="124">
  <si>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</si>
  <si>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</si>
  <si>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</si>
  <si>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</si>
  <si>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</si>
  <si>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</si>
  <si>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</si>
  <si>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</si>
  <si>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</si>
  <si>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</si>
  <si>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</si>
  <si>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</si>
  <si>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</si>
  <si>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</si>
  <si>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</si>
  <si>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</si>
  <si>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</si>
  <si>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</si>
  <si>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</si>
  <si>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</si>
  <si>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</si>
  <si>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</si>
  <si>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</si>
  <si>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</si>
  <si>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</si>
  <si>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</si>
  <si>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</si>
  <si>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</si>
  <si>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</si>
  <si>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</si>
  <si>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</si>
  <si>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</si>
  <si>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</si>
  <si>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</si>
  <si>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</si>
  <si>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</si>
  <si>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</si>
  <si>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</si>
  <si>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</si>
  <si>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</si>
  <si>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</si>
  <si>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</si>
  <si>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</si>
  <si>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</si>
  <si>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</si>
  <si>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</si>
  <si>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</si>
  <si>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</si>
  <si>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</si>
  <si>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</si>
  <si>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</si>
  <si>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</si>
  <si>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</si>
  <si>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</si>
  <si>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</si>
  <si>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</si>
  <si>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</si>
  <si>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</si>
  <si>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</si>
  <si>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</si>
  <si>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</si>
  <si>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</si>
  <si>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</si>
  <si>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</si>
  <si>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</si>
  <si>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</si>
  <si>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</si>
  <si>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</si>
  <si>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</si>
  <si>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</si>
  <si>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</si>
  <si>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</si>
  <si>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</si>
  <si>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</si>
  <si>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</si>
  <si>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</si>
  <si>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</si>
  <si>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</si>
  <si>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</si>
  <si>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</si>
  <si>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</si>
  <si>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</si>
  <si>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</si>
  <si>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</si>
  <si>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</si>
  <si>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</si>
  <si>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</si>
  <si>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</si>
  <si>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</si>
  <si>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</si>
  <si>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</si>
  <si>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</si>
  <si>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</si>
  <si>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</si>
  <si>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</si>
  <si>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</si>
  <si>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</si>
  <si>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</si>
  <si>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</si>
  <si>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</si>
  <si>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</si>
  <si>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</si>
  <si>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</si>
  <si>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</si>
  <si>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</si>
  <si>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</si>
  <si>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</si>
  <si>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</si>
  <si>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</si>
  <si>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</si>
  <si>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</si>
  <si>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</si>
  <si>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</si>
  <si>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</si>
  <si>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</si>
  <si>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</si>
  <si>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</si>
  <si>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</si>
  <si>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</si>
  <si>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</si>
  <si>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</si>
  <si>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</si>
  <si>
    <t>Andreas Tholen</t>
  </si>
  <si>
    <t>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</si>
</sst>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G19" sqref="G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61" t="s">
        <v>1</v>
      </c>
      <c r="K3" s="161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Breddenberg</v>
      </c>
      <c r="C6" s="153"/>
      <c r="D6" s="36">
        <f>'Übersicht Gruppen'!C2</f>
        <v>1029</v>
      </c>
      <c r="E6" s="36">
        <f>'Übersicht Gruppen'!D2</f>
        <v>1003</v>
      </c>
      <c r="F6" s="36">
        <f>'Übersicht Gruppen'!E2</f>
        <v>991</v>
      </c>
      <c r="G6" s="36">
        <f>'Übersicht Gruppen'!F2</f>
        <v>1025</v>
      </c>
      <c r="H6" s="36">
        <f>'Übersicht Gruppen'!G2</f>
        <v>1012</v>
      </c>
      <c r="I6" s="36">
        <f>'Übersicht Gruppen'!H2</f>
        <v>0</v>
      </c>
      <c r="J6" s="37">
        <f>'Übersicht Gruppen'!I2</f>
        <v>1012</v>
      </c>
      <c r="K6" s="38">
        <f t="shared" ref="K6:K11" si="1">SUM(D6:I6)</f>
        <v>5060</v>
      </c>
      <c r="L6" s="36">
        <f>'Übersicht Gruppen'!K2</f>
        <v>1021</v>
      </c>
      <c r="M6" s="36">
        <f>'Übersicht Gruppen'!L2</f>
        <v>1016</v>
      </c>
      <c r="N6" s="36">
        <f>'Übersicht Gruppen'!M2</f>
        <v>1039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1025.3333333333333</v>
      </c>
      <c r="S6" s="38">
        <f t="shared" ref="S6:S11" si="2">SUM(L6:Q6)</f>
        <v>3076</v>
      </c>
      <c r="T6" s="37">
        <f>'Übersicht Gruppen'!S2</f>
        <v>1017</v>
      </c>
      <c r="U6" s="38">
        <f>SUM(S6+K6)</f>
        <v>8136</v>
      </c>
      <c r="V6" s="157"/>
    </row>
    <row r="7" spans="1:22" ht="20.25" customHeight="1" x14ac:dyDescent="0.25">
      <c r="A7" s="39">
        <v>2</v>
      </c>
      <c r="B7" s="154" t="str">
        <f>'Übersicht Gruppen'!B3</f>
        <v>Eisten</v>
      </c>
      <c r="C7" s="155"/>
      <c r="D7" s="40">
        <f>'Übersicht Gruppen'!C3</f>
        <v>1016</v>
      </c>
      <c r="E7" s="40">
        <f>'Übersicht Gruppen'!D3</f>
        <v>1000</v>
      </c>
      <c r="F7" s="40">
        <f>'Übersicht Gruppen'!E3</f>
        <v>1012</v>
      </c>
      <c r="G7" s="40">
        <f>'Übersicht Gruppen'!F3</f>
        <v>1026</v>
      </c>
      <c r="H7" s="40">
        <f>'Übersicht Gruppen'!G3</f>
        <v>1003</v>
      </c>
      <c r="I7" s="40">
        <f>'Übersicht Gruppen'!H3</f>
        <v>0</v>
      </c>
      <c r="J7" s="41">
        <f>'Übersicht Gruppen'!I3</f>
        <v>1011.4</v>
      </c>
      <c r="K7" s="42">
        <f t="shared" si="1"/>
        <v>5057</v>
      </c>
      <c r="L7" s="40">
        <f>'Übersicht Gruppen'!K3</f>
        <v>982</v>
      </c>
      <c r="M7" s="40">
        <f>'Übersicht Gruppen'!L3</f>
        <v>1020</v>
      </c>
      <c r="N7" s="40">
        <f>'Übersicht Gruppen'!M3</f>
        <v>1008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1003.3333333333334</v>
      </c>
      <c r="S7" s="42">
        <f t="shared" si="2"/>
        <v>3010</v>
      </c>
      <c r="T7" s="41">
        <f>'Übersicht Gruppen'!S3</f>
        <v>1008.375</v>
      </c>
      <c r="U7" s="42">
        <f t="shared" ref="U7:U11" si="3">SUM(S7+K7)</f>
        <v>8067</v>
      </c>
      <c r="V7" s="42">
        <f>(U6-U7)*-1</f>
        <v>-69</v>
      </c>
    </row>
    <row r="8" spans="1:22" ht="20.25" customHeight="1" x14ac:dyDescent="0.25">
      <c r="A8" s="43">
        <v>3</v>
      </c>
      <c r="B8" s="152" t="str">
        <f>'Übersicht Gruppen'!B4</f>
        <v>Esterwegen</v>
      </c>
      <c r="C8" s="153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925</v>
      </c>
      <c r="I8" s="36">
        <f>'Übersicht Gruppen'!H4</f>
        <v>0</v>
      </c>
      <c r="J8" s="37">
        <f>'Übersicht Gruppen'!I4</f>
        <v>970.2</v>
      </c>
      <c r="K8" s="38">
        <f t="shared" si="1"/>
        <v>4851</v>
      </c>
      <c r="L8" s="36">
        <f>'Übersicht Gruppen'!K4</f>
        <v>996</v>
      </c>
      <c r="M8" s="36">
        <f>'Übersicht Gruppen'!L4</f>
        <v>1003</v>
      </c>
      <c r="N8" s="36">
        <f>'Übersicht Gruppen'!M4</f>
        <v>995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998</v>
      </c>
      <c r="S8" s="38">
        <f t="shared" si="2"/>
        <v>2994</v>
      </c>
      <c r="T8" s="37">
        <f>'Übersicht Gruppen'!S4</f>
        <v>980.625</v>
      </c>
      <c r="U8" s="38">
        <f t="shared" si="3"/>
        <v>7845</v>
      </c>
      <c r="V8" s="38">
        <f t="shared" ref="V8:V11" si="4">(U7-U8)*-1</f>
        <v>-222</v>
      </c>
    </row>
    <row r="9" spans="1:22" ht="20.25" customHeight="1" x14ac:dyDescent="0.25">
      <c r="A9" s="29">
        <v>4</v>
      </c>
      <c r="B9" s="154" t="str">
        <f>'Übersicht Gruppen'!B5</f>
        <v>Rastdorf</v>
      </c>
      <c r="C9" s="155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942</v>
      </c>
      <c r="I9" s="40">
        <f>'Übersicht Gruppen'!H5</f>
        <v>0</v>
      </c>
      <c r="J9" s="41">
        <f>'Übersicht Gruppen'!I5</f>
        <v>897.8</v>
      </c>
      <c r="K9" s="42">
        <f t="shared" si="1"/>
        <v>4489</v>
      </c>
      <c r="L9" s="40">
        <f>'Übersicht Gruppen'!K5</f>
        <v>961</v>
      </c>
      <c r="M9" s="40">
        <f>'Übersicht Gruppen'!L5</f>
        <v>972</v>
      </c>
      <c r="N9" s="40">
        <f>'Übersicht Gruppen'!M5</f>
        <v>953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962</v>
      </c>
      <c r="S9" s="42">
        <f t="shared" si="2"/>
        <v>2886</v>
      </c>
      <c r="T9" s="41">
        <f>'Übersicht Gruppen'!S5</f>
        <v>921.875</v>
      </c>
      <c r="U9" s="42">
        <f t="shared" si="3"/>
        <v>7375</v>
      </c>
      <c r="V9" s="42">
        <f t="shared" si="4"/>
        <v>-470</v>
      </c>
    </row>
    <row r="10" spans="1:22" ht="20.25" customHeight="1" x14ac:dyDescent="0.25">
      <c r="A10" s="44">
        <v>5</v>
      </c>
      <c r="B10" s="152" t="str">
        <f>'Übersicht Gruppen'!B6</f>
        <v>Bockhorst</v>
      </c>
      <c r="C10" s="153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302</v>
      </c>
      <c r="I10" s="36">
        <f>'Übersicht Gruppen'!H6</f>
        <v>0</v>
      </c>
      <c r="J10" s="37">
        <f>'Übersicht Gruppen'!I6</f>
        <v>561.79999999999995</v>
      </c>
      <c r="K10" s="38">
        <f t="shared" si="1"/>
        <v>2809</v>
      </c>
      <c r="L10" s="36">
        <f>'Übersicht Gruppen'!K6</f>
        <v>309</v>
      </c>
      <c r="M10" s="36">
        <f>'Übersicht Gruppen'!L6</f>
        <v>591</v>
      </c>
      <c r="N10" s="36">
        <f>'Übersicht Gruppen'!M6</f>
        <v>612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504</v>
      </c>
      <c r="S10" s="38">
        <f t="shared" si="2"/>
        <v>1512</v>
      </c>
      <c r="T10" s="37">
        <f>'Übersicht Gruppen'!S6</f>
        <v>540.125</v>
      </c>
      <c r="U10" s="38">
        <f t="shared" si="3"/>
        <v>4321</v>
      </c>
      <c r="V10" s="38">
        <f t="shared" si="4"/>
        <v>-3054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-4321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697.33333333333337</v>
      </c>
      <c r="I13" s="36">
        <f t="shared" si="5"/>
        <v>0</v>
      </c>
      <c r="J13" s="37">
        <f t="shared" si="5"/>
        <v>742.20000000000016</v>
      </c>
      <c r="K13" s="38">
        <f>SUM(K6:K11)/6</f>
        <v>3711</v>
      </c>
      <c r="L13" s="36">
        <f t="shared" si="5"/>
        <v>711.5</v>
      </c>
      <c r="M13" s="36">
        <f t="shared" si="5"/>
        <v>767</v>
      </c>
      <c r="N13" s="36">
        <f t="shared" si="5"/>
        <v>767.83333333333337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748.77777777777771</v>
      </c>
      <c r="S13" s="36">
        <f t="shared" si="5"/>
        <v>2246.3333333333335</v>
      </c>
      <c r="T13" s="37">
        <f t="shared" si="5"/>
        <v>744.66666666666663</v>
      </c>
      <c r="U13" s="38">
        <f t="shared" si="5"/>
        <v>5957.333333333333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Tholen, Andreas</v>
      </c>
      <c r="C17" s="91" t="str">
        <f>'Übersicht Schützen'!B2</f>
        <v>Rastdorf</v>
      </c>
      <c r="D17" s="55">
        <f>'Übersicht Schützen'!C2</f>
        <v>348</v>
      </c>
      <c r="E17" s="38">
        <f>'Übersicht Schützen'!D2</f>
        <v>353</v>
      </c>
      <c r="F17" s="38">
        <f>'Übersicht Schützen'!E2</f>
        <v>352</v>
      </c>
      <c r="G17" s="38">
        <f>'Übersicht Schützen'!F2</f>
        <v>350</v>
      </c>
      <c r="H17" s="38">
        <f>'Übersicht Schützen'!G2</f>
        <v>342</v>
      </c>
      <c r="I17" s="38">
        <f>'Übersicht Schützen'!H2</f>
        <v>0</v>
      </c>
      <c r="J17" s="56">
        <f>'Übersicht Schützen'!I2</f>
        <v>349</v>
      </c>
      <c r="K17" s="38">
        <f>SUM(D17:I17)</f>
        <v>1745</v>
      </c>
      <c r="L17" s="38">
        <f>'Übersicht Schützen'!L2</f>
        <v>344</v>
      </c>
      <c r="M17" s="38">
        <f>'Übersicht Schützen'!M2</f>
        <v>357</v>
      </c>
      <c r="N17" s="38">
        <f>'Übersicht Schützen'!N2</f>
        <v>352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351</v>
      </c>
      <c r="S17" s="38">
        <f>SUM(L17:Q17)</f>
        <v>1053</v>
      </c>
      <c r="T17" s="56">
        <f>'Übersicht Schützen'!U2</f>
        <v>349.75</v>
      </c>
      <c r="U17" s="38">
        <f>SUM(K17+S17)</f>
        <v>2798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Schipper, Halko</v>
      </c>
      <c r="C18" s="92" t="str">
        <f>'Übersicht Schützen'!B3</f>
        <v>Breddenberg</v>
      </c>
      <c r="D18" s="58">
        <f>'Übersicht Schützen'!C3</f>
        <v>351</v>
      </c>
      <c r="E18" s="42">
        <f>'Übersicht Schützen'!D3</f>
        <v>337</v>
      </c>
      <c r="F18" s="42">
        <f>'Übersicht Schützen'!E3</f>
        <v>360</v>
      </c>
      <c r="G18" s="42">
        <f>'Übersicht Schützen'!F3</f>
        <v>357</v>
      </c>
      <c r="H18" s="42">
        <f>'Übersicht Schützen'!G3</f>
        <v>340</v>
      </c>
      <c r="I18" s="42">
        <f>'Übersicht Schützen'!H3</f>
        <v>0</v>
      </c>
      <c r="J18" s="59">
        <f>'Übersicht Schützen'!I3</f>
        <v>349</v>
      </c>
      <c r="K18" s="42">
        <f>SUM(D18:I18)</f>
        <v>1745</v>
      </c>
      <c r="L18" s="42">
        <f>'Übersicht Schützen'!L3</f>
        <v>350</v>
      </c>
      <c r="M18" s="42">
        <f>'Übersicht Schützen'!M3</f>
        <v>338</v>
      </c>
      <c r="N18" s="42">
        <f>'Übersicht Schützen'!N3</f>
        <v>347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345</v>
      </c>
      <c r="S18" s="42">
        <f t="shared" ref="S18:S52" si="6">SUM(L18:Q18)</f>
        <v>1035</v>
      </c>
      <c r="T18" s="59">
        <f>'Übersicht Schützen'!U3</f>
        <v>347.5</v>
      </c>
      <c r="U18" s="42">
        <f t="shared" ref="U18:U52" si="7">SUM(K18+S18)</f>
        <v>2780</v>
      </c>
      <c r="V18" s="42">
        <f>(U17-U18)*-1</f>
        <v>-18</v>
      </c>
    </row>
    <row r="19" spans="1:22" s="51" customFormat="1" ht="18" customHeight="1" x14ac:dyDescent="0.25">
      <c r="A19" s="50">
        <v>3</v>
      </c>
      <c r="B19" s="54" t="str">
        <f>'Übersicht Schützen'!A4</f>
        <v>Meibers, Michael</v>
      </c>
      <c r="C19" s="91" t="str">
        <f>'Übersicht Schützen'!B4</f>
        <v>Esterwegen</v>
      </c>
      <c r="D19" s="55">
        <f>'Übersicht Schützen'!C4</f>
        <v>355</v>
      </c>
      <c r="E19" s="38">
        <f>'Übersicht Schützen'!D4</f>
        <v>347</v>
      </c>
      <c r="F19" s="38">
        <f>'Übersicht Schützen'!E4</f>
        <v>347</v>
      </c>
      <c r="G19" s="38">
        <f>'Übersicht Schützen'!F4</f>
        <v>325</v>
      </c>
      <c r="H19" s="38">
        <f>'Übersicht Schützen'!G4</f>
        <v>350</v>
      </c>
      <c r="I19" s="38">
        <f>'Übersicht Schützen'!H4</f>
        <v>0</v>
      </c>
      <c r="J19" s="56">
        <f>'Übersicht Schützen'!I4</f>
        <v>344.8</v>
      </c>
      <c r="K19" s="38">
        <f t="shared" ref="K19:K52" si="8">SUM(D19:I19)</f>
        <v>1724</v>
      </c>
      <c r="L19" s="38">
        <f>'Übersicht Schützen'!L4</f>
        <v>343</v>
      </c>
      <c r="M19" s="38">
        <f>'Übersicht Schützen'!M4</f>
        <v>340</v>
      </c>
      <c r="N19" s="38">
        <f>'Übersicht Schützen'!N4</f>
        <v>349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344</v>
      </c>
      <c r="S19" s="38">
        <f t="shared" si="6"/>
        <v>1032</v>
      </c>
      <c r="T19" s="56">
        <f>'Übersicht Schützen'!U4</f>
        <v>344.5</v>
      </c>
      <c r="U19" s="38">
        <f t="shared" si="7"/>
        <v>2756</v>
      </c>
      <c r="V19" s="38">
        <f t="shared" ref="V19:V46" si="9">(U18-U19)*-1</f>
        <v>-24</v>
      </c>
    </row>
    <row r="20" spans="1:22" s="51" customFormat="1" ht="18" customHeight="1" x14ac:dyDescent="0.25">
      <c r="A20" s="52">
        <v>4</v>
      </c>
      <c r="B20" s="57" t="str">
        <f>'Übersicht Schützen'!A5</f>
        <v>Schröer, Helmut</v>
      </c>
      <c r="C20" s="92" t="str">
        <f>'Übersicht Schützen'!B5</f>
        <v>Eisten</v>
      </c>
      <c r="D20" s="58">
        <f>'Übersicht Schützen'!C5</f>
        <v>342</v>
      </c>
      <c r="E20" s="42">
        <f>'Übersicht Schützen'!D5</f>
        <v>350</v>
      </c>
      <c r="F20" s="42">
        <f>'Übersicht Schützen'!E5</f>
        <v>340</v>
      </c>
      <c r="G20" s="42">
        <f>'Übersicht Schützen'!F5</f>
        <v>349</v>
      </c>
      <c r="H20" s="42">
        <f>'Übersicht Schützen'!G5</f>
        <v>344</v>
      </c>
      <c r="I20" s="42">
        <f>'Übersicht Schützen'!H5</f>
        <v>0</v>
      </c>
      <c r="J20" s="59">
        <f>'Übersicht Schützen'!I5</f>
        <v>345</v>
      </c>
      <c r="K20" s="42">
        <f t="shared" si="8"/>
        <v>1725</v>
      </c>
      <c r="L20" s="42">
        <f>'Übersicht Schützen'!L5</f>
        <v>336</v>
      </c>
      <c r="M20" s="42">
        <f>'Übersicht Schützen'!M5</f>
        <v>350</v>
      </c>
      <c r="N20" s="42">
        <f>'Übersicht Schützen'!N5</f>
        <v>340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342</v>
      </c>
      <c r="S20" s="42">
        <f t="shared" si="6"/>
        <v>1026</v>
      </c>
      <c r="T20" s="59">
        <f>'Übersicht Schützen'!U5</f>
        <v>343.875</v>
      </c>
      <c r="U20" s="42">
        <f t="shared" si="7"/>
        <v>2751</v>
      </c>
      <c r="V20" s="42">
        <f t="shared" si="9"/>
        <v>-5</v>
      </c>
    </row>
    <row r="21" spans="1:22" s="51" customFormat="1" ht="18" customHeight="1" x14ac:dyDescent="0.25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345</v>
      </c>
      <c r="I21" s="38">
        <f>'Übersicht Schützen'!H6</f>
        <v>0</v>
      </c>
      <c r="J21" s="56">
        <f>'Übersicht Schützen'!I6</f>
        <v>340.2</v>
      </c>
      <c r="K21" s="38">
        <f t="shared" si="8"/>
        <v>1701</v>
      </c>
      <c r="L21" s="38">
        <f>'Übersicht Schützen'!L6</f>
        <v>344</v>
      </c>
      <c r="M21" s="38">
        <f>'Übersicht Schützen'!M6</f>
        <v>349</v>
      </c>
      <c r="N21" s="38">
        <f>'Übersicht Schützen'!N6</f>
        <v>340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344.33333333333331</v>
      </c>
      <c r="S21" s="38">
        <f t="shared" si="6"/>
        <v>1033</v>
      </c>
      <c r="T21" s="56">
        <f>'Übersicht Schützen'!U6</f>
        <v>341.75</v>
      </c>
      <c r="U21" s="38">
        <f t="shared" si="7"/>
        <v>2734</v>
      </c>
      <c r="V21" s="38">
        <f t="shared" si="9"/>
        <v>-17</v>
      </c>
    </row>
    <row r="22" spans="1:22" s="51" customFormat="1" ht="18" customHeight="1" x14ac:dyDescent="0.25">
      <c r="A22" s="29">
        <v>6</v>
      </c>
      <c r="B22" s="57" t="str">
        <f>'Übersicht Schützen'!A7</f>
        <v>Schipper, Sebastian</v>
      </c>
      <c r="C22" s="92" t="str">
        <f>'Übersicht Schützen'!B7</f>
        <v>Breddenberg</v>
      </c>
      <c r="D22" s="58">
        <f>'Übersicht Schützen'!C7</f>
        <v>334</v>
      </c>
      <c r="E22" s="42">
        <f>'Übersicht Schützen'!D7</f>
        <v>334</v>
      </c>
      <c r="F22" s="42">
        <f>'Übersicht Schützen'!E7</f>
        <v>318</v>
      </c>
      <c r="G22" s="42">
        <f>'Übersicht Schützen'!F7</f>
        <v>340</v>
      </c>
      <c r="H22" s="42">
        <f>'Übersicht Schützen'!G7</f>
        <v>329</v>
      </c>
      <c r="I22" s="42">
        <f>'Übersicht Schützen'!H7</f>
        <v>0</v>
      </c>
      <c r="J22" s="59">
        <f>'Übersicht Schützen'!I7</f>
        <v>331</v>
      </c>
      <c r="K22" s="42">
        <f t="shared" si="8"/>
        <v>1655</v>
      </c>
      <c r="L22" s="42">
        <f>'Übersicht Schützen'!L7</f>
        <v>336</v>
      </c>
      <c r="M22" s="42">
        <f>'Übersicht Schützen'!M7</f>
        <v>337</v>
      </c>
      <c r="N22" s="42">
        <f>'Übersicht Schützen'!N7</f>
        <v>346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339.66666666666669</v>
      </c>
      <c r="S22" s="42">
        <f t="shared" si="6"/>
        <v>1019</v>
      </c>
      <c r="T22" s="59">
        <f>'Übersicht Schützen'!U7</f>
        <v>334.25</v>
      </c>
      <c r="U22" s="42">
        <f t="shared" si="7"/>
        <v>2674</v>
      </c>
      <c r="V22" s="42">
        <f t="shared" si="9"/>
        <v>-60</v>
      </c>
    </row>
    <row r="23" spans="1:22" s="51" customFormat="1" ht="18" customHeight="1" x14ac:dyDescent="0.25">
      <c r="A23" s="50">
        <v>7</v>
      </c>
      <c r="B23" s="54" t="str">
        <f>'Übersicht Schützen'!A8</f>
        <v>Lindemann, Bernhard</v>
      </c>
      <c r="C23" s="91" t="str">
        <f>'Übersicht Schützen'!B8</f>
        <v>Breddenberg</v>
      </c>
      <c r="D23" s="55">
        <f>'Übersicht Schützen'!C8</f>
        <v>336</v>
      </c>
      <c r="E23" s="38">
        <f>'Übersicht Schützen'!D8</f>
        <v>332</v>
      </c>
      <c r="F23" s="38">
        <f>'Übersicht Schützen'!E8</f>
        <v>311</v>
      </c>
      <c r="G23" s="38">
        <f>'Übersicht Schützen'!F8</f>
        <v>328</v>
      </c>
      <c r="H23" s="38">
        <f>'Übersicht Schützen'!G8</f>
        <v>341</v>
      </c>
      <c r="I23" s="38">
        <f>'Übersicht Schützen'!H8</f>
        <v>0</v>
      </c>
      <c r="J23" s="56">
        <f>'Übersicht Schützen'!I8</f>
        <v>329.6</v>
      </c>
      <c r="K23" s="38">
        <f t="shared" si="8"/>
        <v>1648</v>
      </c>
      <c r="L23" s="38">
        <f>'Übersicht Schützen'!L8</f>
        <v>335</v>
      </c>
      <c r="M23" s="38">
        <f>'Übersicht Schützen'!M8</f>
        <v>341</v>
      </c>
      <c r="N23" s="38">
        <f>'Übersicht Schützen'!N8</f>
        <v>338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338</v>
      </c>
      <c r="S23" s="38">
        <f t="shared" si="6"/>
        <v>1014</v>
      </c>
      <c r="T23" s="56">
        <f>'Übersicht Schützen'!U8</f>
        <v>332.75</v>
      </c>
      <c r="U23" s="38">
        <f t="shared" si="7"/>
        <v>2662</v>
      </c>
      <c r="V23" s="38">
        <f t="shared" si="9"/>
        <v>-12</v>
      </c>
    </row>
    <row r="24" spans="1:22" s="51" customFormat="1" ht="18" customHeight="1" x14ac:dyDescent="0.25">
      <c r="A24" s="29">
        <v>8</v>
      </c>
      <c r="B24" s="57" t="str">
        <f>'Übersicht Schützen'!A9</f>
        <v>Schaper, Michael</v>
      </c>
      <c r="C24" s="92" t="str">
        <f>'Übersicht Schützen'!B9</f>
        <v>Eisten</v>
      </c>
      <c r="D24" s="58">
        <f>'Übersicht Schützen'!C9</f>
        <v>327</v>
      </c>
      <c r="E24" s="42">
        <f>'Übersicht Schützen'!D9</f>
        <v>317</v>
      </c>
      <c r="F24" s="42">
        <f>'Übersicht Schützen'!E9</f>
        <v>332</v>
      </c>
      <c r="G24" s="42">
        <f>'Übersicht Schützen'!F9</f>
        <v>312</v>
      </c>
      <c r="H24" s="42">
        <f>'Übersicht Schützen'!G9</f>
        <v>311</v>
      </c>
      <c r="I24" s="42">
        <f>'Übersicht Schützen'!H9</f>
        <v>0</v>
      </c>
      <c r="J24" s="59">
        <f>'Übersicht Schützen'!I9</f>
        <v>319.8</v>
      </c>
      <c r="K24" s="42">
        <f t="shared" si="8"/>
        <v>1599</v>
      </c>
      <c r="L24" s="42">
        <f>'Übersicht Schützen'!L9</f>
        <v>328</v>
      </c>
      <c r="M24" s="42">
        <f>'Übersicht Schützen'!M9</f>
        <v>335</v>
      </c>
      <c r="N24" s="42">
        <f>'Übersicht Schützen'!N9</f>
        <v>332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331.66666666666669</v>
      </c>
      <c r="S24" s="42">
        <f t="shared" si="6"/>
        <v>995</v>
      </c>
      <c r="T24" s="59">
        <f>'Übersicht Schützen'!U9</f>
        <v>324.25</v>
      </c>
      <c r="U24" s="42">
        <f t="shared" si="7"/>
        <v>2594</v>
      </c>
      <c r="V24" s="42">
        <f t="shared" si="9"/>
        <v>-68</v>
      </c>
    </row>
    <row r="25" spans="1:22" s="51" customFormat="1" ht="18" customHeight="1" x14ac:dyDescent="0.25">
      <c r="A25" s="43">
        <v>9</v>
      </c>
      <c r="B25" s="54" t="str">
        <f>'Übersicht Schützen'!A10</f>
        <v>Meiners, Helmut</v>
      </c>
      <c r="C25" s="91" t="str">
        <f>'Übersicht Schützen'!B10</f>
        <v>Bockhorst</v>
      </c>
      <c r="D25" s="55">
        <f>'Übersicht Schützen'!C10</f>
        <v>312</v>
      </c>
      <c r="E25" s="38">
        <f>'Übersicht Schützen'!D10</f>
        <v>293</v>
      </c>
      <c r="F25" s="38">
        <f>'Übersicht Schützen'!E10</f>
        <v>302</v>
      </c>
      <c r="G25" s="38">
        <f>'Übersicht Schützen'!F10</f>
        <v>299</v>
      </c>
      <c r="H25" s="38">
        <f>'Übersicht Schützen'!G10</f>
        <v>302</v>
      </c>
      <c r="I25" s="38">
        <f>'Übersicht Schützen'!H10</f>
        <v>0</v>
      </c>
      <c r="J25" s="56">
        <f>'Übersicht Schützen'!I10</f>
        <v>301.60000000000002</v>
      </c>
      <c r="K25" s="38">
        <f t="shared" si="8"/>
        <v>1508</v>
      </c>
      <c r="L25" s="38">
        <f>'Übersicht Schützen'!L10</f>
        <v>309</v>
      </c>
      <c r="M25" s="38">
        <f>'Übersicht Schützen'!M10</f>
        <v>287</v>
      </c>
      <c r="N25" s="38">
        <f>'Übersicht Schützen'!N10</f>
        <v>308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301.33333333333331</v>
      </c>
      <c r="S25" s="38">
        <f t="shared" si="6"/>
        <v>904</v>
      </c>
      <c r="T25" s="56">
        <f>'Übersicht Schützen'!U10</f>
        <v>301.5</v>
      </c>
      <c r="U25" s="38">
        <f t="shared" si="7"/>
        <v>2412</v>
      </c>
      <c r="V25" s="38">
        <f t="shared" si="9"/>
        <v>-182</v>
      </c>
    </row>
    <row r="26" spans="1:22" s="51" customFormat="1" ht="18" customHeight="1" x14ac:dyDescent="0.25">
      <c r="A26" s="52">
        <v>10</v>
      </c>
      <c r="B26" s="57" t="str">
        <f>'Übersicht Schützen'!A11</f>
        <v>Lindemann, Rita</v>
      </c>
      <c r="C26" s="92" t="str">
        <f>'Übersicht Schützen'!B11</f>
        <v>Esterwegen</v>
      </c>
      <c r="D26" s="58">
        <f>'Übersicht Schützen'!C11</f>
        <v>297</v>
      </c>
      <c r="E26" s="42">
        <f>'Übersicht Schützen'!D11</f>
        <v>310</v>
      </c>
      <c r="F26" s="42">
        <f>'Übersicht Schützen'!E11</f>
        <v>291</v>
      </c>
      <c r="G26" s="42">
        <f>'Übersicht Schützen'!F11</f>
        <v>299</v>
      </c>
      <c r="H26" s="42">
        <f>'Übersicht Schützen'!G11</f>
        <v>295</v>
      </c>
      <c r="I26" s="42">
        <f>'Übersicht Schützen'!H11</f>
        <v>0</v>
      </c>
      <c r="J26" s="59">
        <f>'Übersicht Schützen'!I11</f>
        <v>298.39999999999998</v>
      </c>
      <c r="K26" s="42">
        <f t="shared" si="8"/>
        <v>1492</v>
      </c>
      <c r="L26" s="42">
        <f>'Übersicht Schützen'!L11</f>
        <v>298</v>
      </c>
      <c r="M26" s="42">
        <f>'Übersicht Schützen'!M11</f>
        <v>303</v>
      </c>
      <c r="N26" s="42">
        <f>'Übersicht Schützen'!N11</f>
        <v>297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299.33333333333331</v>
      </c>
      <c r="S26" s="42">
        <f t="shared" si="6"/>
        <v>898</v>
      </c>
      <c r="T26" s="59">
        <f>'Übersicht Schützen'!U11</f>
        <v>298.75</v>
      </c>
      <c r="U26" s="42">
        <f t="shared" si="7"/>
        <v>2390</v>
      </c>
      <c r="V26" s="42">
        <f t="shared" si="9"/>
        <v>-22</v>
      </c>
    </row>
    <row r="27" spans="1:22" s="51" customFormat="1" ht="18" customHeight="1" x14ac:dyDescent="0.25">
      <c r="A27" s="50">
        <v>11</v>
      </c>
      <c r="B27" s="54" t="str">
        <f>'Übersicht Schützen'!A12</f>
        <v>Lindemann, Jonas</v>
      </c>
      <c r="C27" s="91" t="str">
        <f>'Übersicht Schützen'!B12</f>
        <v>Breddenberg</v>
      </c>
      <c r="D27" s="55">
        <f>'Übersicht Schützen'!C12</f>
        <v>342</v>
      </c>
      <c r="E27" s="38">
        <f>'Übersicht Schützen'!D12</f>
        <v>324</v>
      </c>
      <c r="F27" s="38">
        <f>'Übersicht Schützen'!E12</f>
        <v>313</v>
      </c>
      <c r="G27" s="38">
        <f>'Übersicht Schützen'!F12</f>
        <v>0</v>
      </c>
      <c r="H27" s="38">
        <f>'Übersicht Schützen'!G12</f>
        <v>331</v>
      </c>
      <c r="I27" s="38">
        <f>'Übersicht Schützen'!H12</f>
        <v>0</v>
      </c>
      <c r="J27" s="56">
        <f>'Übersicht Schützen'!I12</f>
        <v>327.5</v>
      </c>
      <c r="K27" s="38">
        <f t="shared" si="8"/>
        <v>1310</v>
      </c>
      <c r="L27" s="38">
        <f>'Übersicht Schützen'!L12</f>
        <v>317</v>
      </c>
      <c r="M27" s="38">
        <f>'Übersicht Schützen'!M12</f>
        <v>330</v>
      </c>
      <c r="N27" s="38">
        <f>'Übersicht Schützen'!N12</f>
        <v>346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331</v>
      </c>
      <c r="S27" s="38">
        <f t="shared" si="6"/>
        <v>993</v>
      </c>
      <c r="T27" s="56">
        <f>'Übersicht Schützen'!U12</f>
        <v>329</v>
      </c>
      <c r="U27" s="38">
        <f t="shared" si="7"/>
        <v>2303</v>
      </c>
      <c r="V27" s="38">
        <f t="shared" si="9"/>
        <v>-87</v>
      </c>
    </row>
    <row r="28" spans="1:22" s="51" customFormat="1" ht="18" customHeight="1" x14ac:dyDescent="0.25">
      <c r="A28" s="29">
        <v>12</v>
      </c>
      <c r="B28" s="57" t="str">
        <f>'Übersicht Schützen'!A13</f>
        <v>Knese, Lennard</v>
      </c>
      <c r="C28" s="92" t="str">
        <f>'Übersicht Schützen'!B13</f>
        <v>Eisten</v>
      </c>
      <c r="D28" s="58">
        <f>'Übersicht Schützen'!C13</f>
        <v>297</v>
      </c>
      <c r="E28" s="42">
        <f>'Übersicht Schützen'!D13</f>
        <v>289</v>
      </c>
      <c r="F28" s="42">
        <f>'Übersicht Schützen'!E13</f>
        <v>318</v>
      </c>
      <c r="G28" s="42">
        <f>'Übersicht Schützen'!F13</f>
        <v>317</v>
      </c>
      <c r="H28" s="42">
        <f>'Übersicht Schützen'!G13</f>
        <v>303</v>
      </c>
      <c r="I28" s="42">
        <f>'Übersicht Schützen'!H13</f>
        <v>0</v>
      </c>
      <c r="J28" s="59">
        <f>'Übersicht Schützen'!I13</f>
        <v>304.8</v>
      </c>
      <c r="K28" s="42">
        <f t="shared" si="8"/>
        <v>1524</v>
      </c>
      <c r="L28" s="42">
        <f>'Übersicht Schützen'!L13</f>
        <v>294</v>
      </c>
      <c r="M28" s="42">
        <f>'Übersicht Schützen'!M13</f>
        <v>0</v>
      </c>
      <c r="N28" s="42">
        <f>'Übersicht Schützen'!N13</f>
        <v>325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309.5</v>
      </c>
      <c r="S28" s="42">
        <f t="shared" si="6"/>
        <v>619</v>
      </c>
      <c r="T28" s="59">
        <f>'Übersicht Schützen'!U13</f>
        <v>306.14285714285717</v>
      </c>
      <c r="U28" s="42">
        <f t="shared" si="7"/>
        <v>2143</v>
      </c>
      <c r="V28" s="42">
        <f t="shared" si="9"/>
        <v>-160</v>
      </c>
    </row>
    <row r="29" spans="1:22" s="51" customFormat="1" ht="18" customHeight="1" x14ac:dyDescent="0.25">
      <c r="A29" s="50">
        <v>13</v>
      </c>
      <c r="B29" s="54" t="str">
        <f>'Übersicht Schützen'!A14</f>
        <v>Meyer, Frank</v>
      </c>
      <c r="C29" s="91" t="str">
        <f>'Übersicht Schützen'!B14</f>
        <v>Esterwegen</v>
      </c>
      <c r="D29" s="55">
        <f>'Übersicht Schützen'!C14</f>
        <v>358</v>
      </c>
      <c r="E29" s="38">
        <f>'Übersicht Schützen'!D14</f>
        <v>353</v>
      </c>
      <c r="F29" s="38">
        <f>'Übersicht Schützen'!E14</f>
        <v>354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355</v>
      </c>
      <c r="K29" s="38">
        <f t="shared" si="8"/>
        <v>1065</v>
      </c>
      <c r="L29" s="38">
        <f>'Übersicht Schützen'!L14</f>
        <v>355</v>
      </c>
      <c r="M29" s="38">
        <f>'Übersicht Schützen'!M14</f>
        <v>360</v>
      </c>
      <c r="N29" s="38">
        <f>'Übersicht Schützen'!N14</f>
        <v>349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354.66666666666669</v>
      </c>
      <c r="S29" s="38">
        <f t="shared" si="6"/>
        <v>1064</v>
      </c>
      <c r="T29" s="56">
        <f>'Übersicht Schützen'!U14</f>
        <v>354.83333333333331</v>
      </c>
      <c r="U29" s="38">
        <f t="shared" si="7"/>
        <v>2129</v>
      </c>
      <c r="V29" s="38">
        <f t="shared" si="9"/>
        <v>-14</v>
      </c>
    </row>
    <row r="30" spans="1:22" s="51" customFormat="1" ht="18" customHeight="1" x14ac:dyDescent="0.25">
      <c r="A30" s="52">
        <v>14</v>
      </c>
      <c r="B30" s="57" t="str">
        <f>'Übersicht Schützen'!A15</f>
        <v>Kassens, Andre</v>
      </c>
      <c r="C30" s="92" t="str">
        <f>'Übersicht Schützen'!B15</f>
        <v>Bockhorst</v>
      </c>
      <c r="D30" s="58">
        <f>'Übersicht Schützen'!C15</f>
        <v>323</v>
      </c>
      <c r="E30" s="42">
        <f>'Übersicht Schützen'!D15</f>
        <v>339</v>
      </c>
      <c r="F30" s="42">
        <f>'Übersicht Schützen'!E15</f>
        <v>316</v>
      </c>
      <c r="G30" s="42">
        <f>'Übersicht Schützen'!F15</f>
        <v>323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325.25</v>
      </c>
      <c r="K30" s="42">
        <f t="shared" si="8"/>
        <v>1301</v>
      </c>
      <c r="L30" s="42">
        <f>'Übersicht Schützen'!L15</f>
        <v>0</v>
      </c>
      <c r="M30" s="42">
        <f>'Übersicht Schützen'!M15</f>
        <v>304</v>
      </c>
      <c r="N30" s="42">
        <f>'Übersicht Schützen'!N15</f>
        <v>304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304</v>
      </c>
      <c r="S30" s="42">
        <f t="shared" si="6"/>
        <v>608</v>
      </c>
      <c r="T30" s="59">
        <f>'Übersicht Schützen'!U15</f>
        <v>318.16666666666669</v>
      </c>
      <c r="U30" s="42">
        <f t="shared" si="7"/>
        <v>1909</v>
      </c>
      <c r="V30" s="42">
        <f t="shared" si="9"/>
        <v>-220</v>
      </c>
    </row>
    <row r="31" spans="1:22" s="51" customFormat="1" ht="18" customHeight="1" x14ac:dyDescent="0.25">
      <c r="A31" s="43">
        <v>15</v>
      </c>
      <c r="B31" s="54" t="str">
        <f>'Übersicht Schützen'!A16</f>
        <v>Heimers, Dieter</v>
      </c>
      <c r="C31" s="91" t="str">
        <f>'Übersicht Schützen'!B16</f>
        <v>Rastdorf</v>
      </c>
      <c r="D31" s="55">
        <f>'Übersicht Schützen'!C16</f>
        <v>261</v>
      </c>
      <c r="E31" s="38">
        <f>'Übersicht Schützen'!D16</f>
        <v>245</v>
      </c>
      <c r="F31" s="38">
        <f>'Übersicht Schützen'!E16</f>
        <v>245</v>
      </c>
      <c r="G31" s="38">
        <f>'Übersicht Schützen'!F16</f>
        <v>0</v>
      </c>
      <c r="H31" s="38">
        <f>'Übersicht Schützen'!G16</f>
        <v>255</v>
      </c>
      <c r="I31" s="38">
        <f>'Übersicht Schützen'!H16</f>
        <v>0</v>
      </c>
      <c r="J31" s="56">
        <f>'Übersicht Schützen'!I16</f>
        <v>251.5</v>
      </c>
      <c r="K31" s="38">
        <f t="shared" si="8"/>
        <v>1006</v>
      </c>
      <c r="L31" s="38">
        <f>'Übersicht Schützen'!L16</f>
        <v>273</v>
      </c>
      <c r="M31" s="38">
        <f>'Übersicht Schützen'!M16</f>
        <v>266</v>
      </c>
      <c r="N31" s="38">
        <f>'Übersicht Schützen'!N16</f>
        <v>250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263</v>
      </c>
      <c r="S31" s="38">
        <f t="shared" si="6"/>
        <v>789</v>
      </c>
      <c r="T31" s="56">
        <f>'Übersicht Schützen'!U16</f>
        <v>256.42857142857144</v>
      </c>
      <c r="U31" s="38">
        <f t="shared" si="7"/>
        <v>1795</v>
      </c>
      <c r="V31" s="38">
        <f t="shared" si="9"/>
        <v>-114</v>
      </c>
    </row>
    <row r="32" spans="1:22" s="51" customFormat="1" ht="18" customHeight="1" x14ac:dyDescent="0.25">
      <c r="A32" s="29">
        <v>16</v>
      </c>
      <c r="B32" s="57" t="str">
        <f>'Übersicht Schützen'!A17</f>
        <v>Suhle, Marie-Louise</v>
      </c>
      <c r="C32" s="92" t="str">
        <f>'Übersicht Schützen'!B17</f>
        <v>Esterwegen</v>
      </c>
      <c r="D32" s="58">
        <f>'Übersicht Schützen'!C17</f>
        <v>302</v>
      </c>
      <c r="E32" s="42">
        <f>'Übersicht Schützen'!D17</f>
        <v>307</v>
      </c>
      <c r="F32" s="42">
        <f>'Übersicht Schützen'!E17</f>
        <v>272</v>
      </c>
      <c r="G32" s="42">
        <f>'Übersicht Schützen'!F17</f>
        <v>285</v>
      </c>
      <c r="H32" s="42">
        <f>'Übersicht Schützen'!G17</f>
        <v>280</v>
      </c>
      <c r="I32" s="42">
        <f>'Übersicht Schützen'!H17</f>
        <v>0</v>
      </c>
      <c r="J32" s="59">
        <f>'Übersicht Schützen'!I17</f>
        <v>289.2</v>
      </c>
      <c r="K32" s="42">
        <f t="shared" si="8"/>
        <v>1446</v>
      </c>
      <c r="L32" s="42">
        <f>'Übersicht Schützen'!L17</f>
        <v>268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268</v>
      </c>
      <c r="S32" s="42">
        <f t="shared" si="6"/>
        <v>268</v>
      </c>
      <c r="T32" s="59">
        <f>'Übersicht Schützen'!U17</f>
        <v>285.66666666666669</v>
      </c>
      <c r="U32" s="42">
        <f t="shared" si="7"/>
        <v>1714</v>
      </c>
      <c r="V32" s="42">
        <f t="shared" si="9"/>
        <v>-81</v>
      </c>
    </row>
    <row r="33" spans="1:44" s="51" customFormat="1" ht="18" customHeight="1" x14ac:dyDescent="0.25">
      <c r="A33" s="50">
        <v>17</v>
      </c>
      <c r="B33" s="54" t="str">
        <f>'Übersicht Schützen'!A18</f>
        <v>Jansen, Dieter</v>
      </c>
      <c r="C33" s="91" t="str">
        <f>'Übersicht Schützen'!B18</f>
        <v>Eisten</v>
      </c>
      <c r="D33" s="55">
        <f>'Übersicht Schützen'!C18</f>
        <v>334</v>
      </c>
      <c r="E33" s="38">
        <f>'Übersicht Schützen'!D18</f>
        <v>333</v>
      </c>
      <c r="F33" s="38">
        <f>'Übersicht Schützen'!E18</f>
        <v>340</v>
      </c>
      <c r="G33" s="38">
        <f>'Übersicht Schützen'!F18</f>
        <v>336</v>
      </c>
      <c r="H33" s="38">
        <f>'Übersicht Schützen'!G18</f>
        <v>348</v>
      </c>
      <c r="I33" s="38">
        <f>'Übersicht Schützen'!H18</f>
        <v>0</v>
      </c>
      <c r="J33" s="56">
        <f>'Übersicht Schützen'!I18</f>
        <v>338.2</v>
      </c>
      <c r="K33" s="38">
        <f t="shared" si="8"/>
        <v>1691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338.2</v>
      </c>
      <c r="U33" s="38">
        <f t="shared" si="7"/>
        <v>1691</v>
      </c>
      <c r="V33" s="38">
        <f t="shared" si="9"/>
        <v>-23</v>
      </c>
    </row>
    <row r="34" spans="1:44" s="51" customFormat="1" ht="18" customHeight="1" x14ac:dyDescent="0.25">
      <c r="A34" s="29">
        <v>18</v>
      </c>
      <c r="B34" s="57" t="str">
        <f>'Übersicht Schützen'!A19</f>
        <v>Rickermann, Udo</v>
      </c>
      <c r="C34" s="92" t="str">
        <f>'Übersicht Schützen'!B19</f>
        <v>Eisten</v>
      </c>
      <c r="D34" s="58">
        <f>'Übersicht Schützen'!C19</f>
        <v>340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341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340.5</v>
      </c>
      <c r="K34" s="42">
        <f t="shared" si="8"/>
        <v>681</v>
      </c>
      <c r="L34" s="42">
        <f>'Übersicht Schützen'!L19</f>
        <v>318</v>
      </c>
      <c r="M34" s="42">
        <f>'Übersicht Schützen'!M19</f>
        <v>335</v>
      </c>
      <c r="N34" s="42">
        <f>'Übersicht Schützen'!N19</f>
        <v>336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329.66666666666669</v>
      </c>
      <c r="S34" s="42">
        <f t="shared" si="6"/>
        <v>989</v>
      </c>
      <c r="T34" s="59">
        <f>'Übersicht Schützen'!U19</f>
        <v>334</v>
      </c>
      <c r="U34" s="42">
        <f t="shared" si="7"/>
        <v>1670</v>
      </c>
      <c r="V34" s="42">
        <f t="shared" si="9"/>
        <v>-21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Thiede, Sandra</v>
      </c>
      <c r="C35" s="91" t="str">
        <f>'Übersicht Schützen'!B20</f>
        <v>Rastdorf</v>
      </c>
      <c r="D35" s="55">
        <f>'Übersicht Schützen'!C20</f>
        <v>278</v>
      </c>
      <c r="E35" s="38">
        <f>'Übersicht Schützen'!D20</f>
        <v>265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271.5</v>
      </c>
      <c r="K35" s="38">
        <f t="shared" si="8"/>
        <v>543</v>
      </c>
      <c r="L35" s="38">
        <f>'Übersicht Schützen'!L20</f>
        <v>259</v>
      </c>
      <c r="M35" s="38">
        <f>'Übersicht Schützen'!M20</f>
        <v>237</v>
      </c>
      <c r="N35" s="38">
        <f>'Übersicht Schützen'!N20</f>
        <v>261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252.33333333333334</v>
      </c>
      <c r="S35" s="38">
        <f t="shared" si="6"/>
        <v>757</v>
      </c>
      <c r="T35" s="56">
        <f>'Übersicht Schützen'!U20</f>
        <v>260</v>
      </c>
      <c r="U35" s="38">
        <f t="shared" si="7"/>
        <v>1300</v>
      </c>
      <c r="V35" s="38">
        <f t="shared" si="9"/>
        <v>-370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-1300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321.06666666666666</v>
      </c>
      <c r="I54" s="36">
        <f>IF(Formelhilfe!G45 &gt; 0, SUM(I17:I52)/Formelhilfe!G45, 0)</f>
        <v>0</v>
      </c>
      <c r="J54" s="37">
        <f>IF(SUM(J17:J52)&lt;&gt;0,AVERAGEIF(J17:J52,"&lt;&gt;0"),0)</f>
        <v>321.67631578947368</v>
      </c>
      <c r="K54" s="37">
        <f>IF(SUM(K17:K52)&lt;&gt;0,AVERAGEIF(K17:K52,"&lt;&gt;0"),0)</f>
        <v>1426.7894736842106</v>
      </c>
      <c r="L54" s="36">
        <f>IF(Formelhilfe!I45 &gt; 0, SUM(L17:L52)/Formelhilfe!I45, 0)</f>
        <v>318.05882352941177</v>
      </c>
      <c r="M54" s="36">
        <f>IF(Formelhilfe!J45 &gt; 0, SUM(M17:M52)/Formelhilfe!J45, 0)</f>
        <v>323.0625</v>
      </c>
      <c r="N54" s="36">
        <f>IF(Formelhilfe!K45 &gt; 0, SUM(N17:N52)/Formelhilfe!K45, 0)</f>
        <v>324.70588235294116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319.36111111111109</v>
      </c>
      <c r="S54" s="37">
        <f t="shared" ref="S54:T54" si="12">IF(SUM(S17:S52)&lt;&gt;0,AVERAGEIF(S17:S52,"&lt;&gt;0"),0)</f>
        <v>894.22222222222217</v>
      </c>
      <c r="T54" s="37">
        <f t="shared" si="12"/>
        <v>321.12174185463664</v>
      </c>
      <c r="U54" s="117">
        <f>(K54+S54)</f>
        <v>2321.0116959064326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9" sqref="T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1039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995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612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1008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123</v>
      </c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953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346</v>
      </c>
      <c r="E10" s="83"/>
      <c r="F10" s="68">
        <f>IF(E10="x","0",D10)</f>
        <v>346</v>
      </c>
      <c r="G10" s="69">
        <f>IF(C10=$B$2,F10,0)</f>
        <v>346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338</v>
      </c>
      <c r="E11" s="83"/>
      <c r="F11" s="68">
        <f t="shared" ref="F11:F45" si="0">IF(E11="x","0",D11)</f>
        <v>338</v>
      </c>
      <c r="G11" s="69">
        <f t="shared" ref="G11:G45" si="1">IF(C11=$B$2,F11,0)</f>
        <v>338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346</v>
      </c>
      <c r="E12" s="83"/>
      <c r="F12" s="68">
        <f t="shared" si="0"/>
        <v>346</v>
      </c>
      <c r="G12" s="69">
        <f t="shared" si="1"/>
        <v>346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347</v>
      </c>
      <c r="E13" s="83"/>
      <c r="F13" s="68">
        <f t="shared" si="0"/>
        <v>347</v>
      </c>
      <c r="G13" s="69">
        <f t="shared" si="1"/>
        <v>347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297</v>
      </c>
      <c r="E16" s="83"/>
      <c r="F16" s="68">
        <f t="shared" si="0"/>
        <v>297</v>
      </c>
      <c r="G16" s="69">
        <f t="shared" si="1"/>
        <v>0</v>
      </c>
      <c r="H16" s="69">
        <f t="shared" si="2"/>
        <v>0</v>
      </c>
      <c r="I16" s="69">
        <f t="shared" si="3"/>
        <v>297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349</v>
      </c>
      <c r="E17" s="83"/>
      <c r="F17" s="68">
        <f t="shared" si="0"/>
        <v>349</v>
      </c>
      <c r="G17" s="69">
        <f t="shared" si="1"/>
        <v>0</v>
      </c>
      <c r="H17" s="69">
        <f t="shared" si="2"/>
        <v>0</v>
      </c>
      <c r="I17" s="69">
        <f t="shared" si="3"/>
        <v>349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349</v>
      </c>
      <c r="E18" s="83"/>
      <c r="F18" s="68">
        <f t="shared" si="0"/>
        <v>349</v>
      </c>
      <c r="G18" s="69">
        <f t="shared" si="1"/>
        <v>0</v>
      </c>
      <c r="H18" s="69">
        <f t="shared" si="2"/>
        <v>0</v>
      </c>
      <c r="I18" s="69">
        <f t="shared" si="3"/>
        <v>349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308</v>
      </c>
      <c r="E23" s="83"/>
      <c r="F23" s="68">
        <f t="shared" si="0"/>
        <v>308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325</v>
      </c>
      <c r="E28" s="83"/>
      <c r="F28" s="68">
        <f t="shared" si="0"/>
        <v>325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336</v>
      </c>
      <c r="E32" s="83"/>
      <c r="F32" s="68">
        <f t="shared" si="0"/>
        <v>336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250</v>
      </c>
      <c r="E34" s="83"/>
      <c r="F34" s="68">
        <f t="shared" si="0"/>
        <v>250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261</v>
      </c>
      <c r="E35" s="83"/>
      <c r="F35" s="68">
        <f t="shared" si="0"/>
        <v>261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340</v>
      </c>
      <c r="E37" s="83"/>
      <c r="F37" s="68">
        <f t="shared" si="0"/>
        <v>340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1039</v>
      </c>
      <c r="H46" s="69">
        <f>SUM(H10:H45)</f>
        <v>6</v>
      </c>
      <c r="I46" s="69">
        <f>LARGE(I10:I45,1)+LARGE(I10:I45,2)+LARGE(I10:I45,3)</f>
        <v>995</v>
      </c>
      <c r="J46" s="69">
        <f>SUM(J10:J45)</f>
        <v>6</v>
      </c>
      <c r="K46" s="69">
        <f>LARGE(K10:K45,1)+LARGE(K10:K45,2)+LARGE(K10:K45,3)</f>
        <v>612</v>
      </c>
      <c r="L46" s="69">
        <f>SUM(L10:L45)</f>
        <v>6</v>
      </c>
      <c r="M46" s="69">
        <f>LARGE(M10:M45,1)+LARGE(M10:M45,2)+LARGE(M10:M45,3)</f>
        <v>1008</v>
      </c>
      <c r="N46" s="69">
        <f>SUM(N10:N45)</f>
        <v>6</v>
      </c>
      <c r="O46" s="69">
        <f>LARGE(O10:O45,1)+LARGE(O10:O45,2)+LARGE(O10:O45,3)</f>
        <v>953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120</v>
      </c>
      <c r="B2" s="95" t="str">
        <f>VLOOKUP(A2,'Wettkampf 1'!$B$10:$C$45,2,FALSE)</f>
        <v>Rastdorf</v>
      </c>
      <c r="C2" s="9">
        <f>VLOOKUP(A2,'Wettkampf 1'!$B$10:$D$45,3,FALSE)</f>
        <v>348</v>
      </c>
      <c r="D2" s="9">
        <f>VLOOKUP($A2,'2'!$B$10:$D$45,3,FALSE)</f>
        <v>353</v>
      </c>
      <c r="E2" s="9">
        <f>VLOOKUP($A2,'3'!$B$10:$D$45,3,FALSE)</f>
        <v>352</v>
      </c>
      <c r="F2" s="9">
        <f>VLOOKUP($A2,'4'!$B$10:$D$45,3,FALSE)</f>
        <v>350</v>
      </c>
      <c r="G2" s="9">
        <f>VLOOKUP($A2,'5'!$B$10:$D$45,3,FALSE)</f>
        <v>342</v>
      </c>
      <c r="H2" s="9">
        <f>VLOOKUP($A2,'6'!$B$10:$D$45,3,FALSE)</f>
        <v>0</v>
      </c>
      <c r="I2" s="9">
        <f>IF(J2 &gt; 0,K2/J2,0)</f>
        <v>349</v>
      </c>
      <c r="J2" s="9">
        <f>VLOOKUP(A2,Formelhilfe!$A$9:$H$44,8,FALSE)</f>
        <v>5</v>
      </c>
      <c r="K2" s="10">
        <f>SUM(C2:H2)</f>
        <v>1745</v>
      </c>
      <c r="L2" s="9">
        <f>VLOOKUP($A2,'7'!$B$10:$D$45,3,FALSE)</f>
        <v>344</v>
      </c>
      <c r="M2" s="9">
        <f>VLOOKUP($A2,'8'!$B$10:$D$45,3,FALSE)</f>
        <v>357</v>
      </c>
      <c r="N2" s="9">
        <f>VLOOKUP($A2,'9'!$B$10:$D$45,3,FALSE)</f>
        <v>352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351</v>
      </c>
      <c r="S2" s="9">
        <f>VLOOKUP(A2,Formelhilfe!$A$9:$O$44,15,FALSE)</f>
        <v>3</v>
      </c>
      <c r="T2" s="10">
        <f>SUM(L2:Q2)</f>
        <v>1053</v>
      </c>
      <c r="U2" s="10">
        <f>IF(V2&gt;0,W2/V2,0)</f>
        <v>349.75</v>
      </c>
      <c r="V2" s="9">
        <f>VLOOKUP(A2,Formelhilfe!$A$9:$P$44,16,FALSE)</f>
        <v>8</v>
      </c>
      <c r="W2" s="11">
        <f>SUM(C2:H2,L2:Q2)</f>
        <v>2798</v>
      </c>
    </row>
    <row r="3" spans="1:23" ht="20.25" customHeight="1" x14ac:dyDescent="0.35">
      <c r="A3" s="111" t="s">
        <v>101</v>
      </c>
      <c r="B3" s="95" t="str">
        <f>VLOOKUP(A3,'Wettkampf 1'!$B$10:$C$45,2,FALSE)</f>
        <v>Breddenberg</v>
      </c>
      <c r="C3" s="9">
        <f>VLOOKUP(A3,'Wettkampf 1'!$B$10:$D$45,3,FALSE)</f>
        <v>351</v>
      </c>
      <c r="D3" s="9">
        <f>VLOOKUP($A3,'2'!$B$10:$D$45,3,FALSE)</f>
        <v>337</v>
      </c>
      <c r="E3" s="9">
        <f>VLOOKUP($A3,'3'!$B$10:$D$45,3,FALSE)</f>
        <v>360</v>
      </c>
      <c r="F3" s="9">
        <f>VLOOKUP($A3,'4'!$B$10:$D$45,3,FALSE)</f>
        <v>357</v>
      </c>
      <c r="G3" s="9">
        <f>VLOOKUP($A3,'5'!$B$10:$D$45,3,FALSE)</f>
        <v>340</v>
      </c>
      <c r="H3" s="9">
        <f>VLOOKUP($A3,'6'!$B$10:$D$45,3,FALSE)</f>
        <v>0</v>
      </c>
      <c r="I3" s="9">
        <f>IF(J3 &gt; 0,K3/J3,0)</f>
        <v>349</v>
      </c>
      <c r="J3" s="9">
        <f>VLOOKUP(A3,Formelhilfe!$A$9:$H$44,8,FALSE)</f>
        <v>5</v>
      </c>
      <c r="K3" s="10">
        <f>SUM(C3:H3)</f>
        <v>1745</v>
      </c>
      <c r="L3" s="9">
        <f>VLOOKUP($A3,'7'!$B$10:$D$45,3,FALSE)</f>
        <v>350</v>
      </c>
      <c r="M3" s="9">
        <f>VLOOKUP($A3,'8'!$B$10:$D$45,3,FALSE)</f>
        <v>338</v>
      </c>
      <c r="N3" s="9">
        <f>VLOOKUP($A3,'9'!$B$10:$D$45,3,FALSE)</f>
        <v>347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345</v>
      </c>
      <c r="S3" s="9">
        <f>VLOOKUP(A3,Formelhilfe!$A$9:$O$44,15,FALSE)</f>
        <v>3</v>
      </c>
      <c r="T3" s="10">
        <f>SUM(L3:Q3)</f>
        <v>1035</v>
      </c>
      <c r="U3" s="10">
        <f>IF(V3&gt;0,W3/V3,0)</f>
        <v>347.5</v>
      </c>
      <c r="V3" s="9">
        <f>VLOOKUP(A3,Formelhilfe!$A$9:$P$44,16,FALSE)</f>
        <v>8</v>
      </c>
      <c r="W3" s="11">
        <f>SUM(C3:H3,L3:Q3)</f>
        <v>2780</v>
      </c>
    </row>
    <row r="4" spans="1:23" ht="20.25" customHeight="1" x14ac:dyDescent="0.35">
      <c r="A4" s="111" t="s">
        <v>106</v>
      </c>
      <c r="B4" s="95" t="str">
        <f>VLOOKUP(A4,'Wettkampf 1'!$B$10:$C$45,2,FALSE)</f>
        <v>Esterwegen</v>
      </c>
      <c r="C4" s="9">
        <f>VLOOKUP(A4,'Wettkampf 1'!$B$10:$D$45,3,FALSE)</f>
        <v>355</v>
      </c>
      <c r="D4" s="9">
        <f>VLOOKUP($A4,'2'!$B$10:$D$45,3,FALSE)</f>
        <v>347</v>
      </c>
      <c r="E4" s="9">
        <f>VLOOKUP($A4,'3'!$B$10:$D$45,3,FALSE)</f>
        <v>347</v>
      </c>
      <c r="F4" s="9">
        <f>VLOOKUP($A4,'4'!$B$10:$D$45,3,FALSE)</f>
        <v>325</v>
      </c>
      <c r="G4" s="9">
        <f>VLOOKUP($A4,'5'!$B$10:$D$45,3,FALSE)</f>
        <v>350</v>
      </c>
      <c r="H4" s="9">
        <f>VLOOKUP($A4,'6'!$B$10:$D$45,3,FALSE)</f>
        <v>0</v>
      </c>
      <c r="I4" s="9">
        <f>IF(J4 &gt; 0,K4/J4,0)</f>
        <v>344.8</v>
      </c>
      <c r="J4" s="9">
        <f>VLOOKUP(A4,Formelhilfe!$A$9:$H$44,8,FALSE)</f>
        <v>5</v>
      </c>
      <c r="K4" s="10">
        <f>SUM(C4:H4)</f>
        <v>1724</v>
      </c>
      <c r="L4" s="9">
        <f>VLOOKUP($A4,'7'!$B$10:$D$45,3,FALSE)</f>
        <v>343</v>
      </c>
      <c r="M4" s="9">
        <f>VLOOKUP($A4,'8'!$B$10:$D$45,3,FALSE)</f>
        <v>340</v>
      </c>
      <c r="N4" s="9">
        <f>VLOOKUP($A4,'9'!$B$10:$D$45,3,FALSE)</f>
        <v>349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344</v>
      </c>
      <c r="S4" s="9">
        <f>VLOOKUP(A4,Formelhilfe!$A$9:$O$44,15,FALSE)</f>
        <v>3</v>
      </c>
      <c r="T4" s="10">
        <f>SUM(L4:Q4)</f>
        <v>1032</v>
      </c>
      <c r="U4" s="10">
        <f>IF(V4&gt;0,W4/V4,0)</f>
        <v>344.5</v>
      </c>
      <c r="V4" s="9">
        <f>VLOOKUP(A4,Formelhilfe!$A$9:$P$44,16,FALSE)</f>
        <v>8</v>
      </c>
      <c r="W4" s="11">
        <f>SUM(C4:H4,L4:Q4)</f>
        <v>2756</v>
      </c>
    </row>
    <row r="5" spans="1:23" ht="20.25" customHeight="1" x14ac:dyDescent="0.35">
      <c r="A5" s="111" t="s">
        <v>113</v>
      </c>
      <c r="B5" s="95" t="str">
        <f>VLOOKUP(A5,'Wettkampf 1'!$B$10:$C$45,2,FALSE)</f>
        <v>Eisten</v>
      </c>
      <c r="C5" s="9">
        <f>VLOOKUP(A5,'Wettkampf 1'!$B$10:$D$45,3,FALSE)</f>
        <v>342</v>
      </c>
      <c r="D5" s="9">
        <f>VLOOKUP($A5,'2'!$B$10:$D$45,3,FALSE)</f>
        <v>350</v>
      </c>
      <c r="E5" s="9">
        <f>VLOOKUP($A5,'3'!$B$10:$D$45,3,FALSE)</f>
        <v>340</v>
      </c>
      <c r="F5" s="9">
        <f>VLOOKUP($A5,'4'!$B$10:$D$45,3,FALSE)</f>
        <v>349</v>
      </c>
      <c r="G5" s="9">
        <f>VLOOKUP($A5,'5'!$B$10:$D$45,3,FALSE)</f>
        <v>344</v>
      </c>
      <c r="H5" s="9">
        <f>VLOOKUP($A5,'6'!$B$10:$D$45,3,FALSE)</f>
        <v>0</v>
      </c>
      <c r="I5" s="9">
        <f>IF(J5 &gt; 0,K5/J5,0)</f>
        <v>345</v>
      </c>
      <c r="J5" s="9">
        <f>VLOOKUP(A5,Formelhilfe!$A$9:$H$44,8,FALSE)</f>
        <v>5</v>
      </c>
      <c r="K5" s="10">
        <f>SUM(C5:H5)</f>
        <v>1725</v>
      </c>
      <c r="L5" s="9">
        <f>VLOOKUP($A5,'7'!$B$10:$D$45,3,FALSE)</f>
        <v>336</v>
      </c>
      <c r="M5" s="9">
        <f>VLOOKUP($A5,'8'!$B$10:$D$45,3,FALSE)</f>
        <v>350</v>
      </c>
      <c r="N5" s="9">
        <f>VLOOKUP($A5,'9'!$B$10:$D$45,3,FALSE)</f>
        <v>340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342</v>
      </c>
      <c r="S5" s="9">
        <f>VLOOKUP(A5,Formelhilfe!$A$9:$O$44,15,FALSE)</f>
        <v>3</v>
      </c>
      <c r="T5" s="10">
        <f>SUM(L5:Q5)</f>
        <v>1026</v>
      </c>
      <c r="U5" s="10">
        <f>IF(V5&gt;0,W5/V5,0)</f>
        <v>343.875</v>
      </c>
      <c r="V5" s="9">
        <f>VLOOKUP(A5,Formelhilfe!$A$9:$P$44,16,FALSE)</f>
        <v>8</v>
      </c>
      <c r="W5" s="11">
        <f>SUM(C5:H5,L5:Q5)</f>
        <v>2751</v>
      </c>
    </row>
    <row r="6" spans="1:23" ht="20.25" customHeight="1" x14ac:dyDescent="0.35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345</v>
      </c>
      <c r="H6" s="9">
        <f>VLOOKUP($A6,'6'!$B$10:$D$45,3,FALSE)</f>
        <v>0</v>
      </c>
      <c r="I6" s="9">
        <f>IF(J6 &gt; 0,K6/J6,0)</f>
        <v>340.2</v>
      </c>
      <c r="J6" s="9">
        <f>VLOOKUP(A6,Formelhilfe!$A$9:$H$44,8,FALSE)</f>
        <v>5</v>
      </c>
      <c r="K6" s="10">
        <f>SUM(C6:H6)</f>
        <v>1701</v>
      </c>
      <c r="L6" s="9">
        <f>VLOOKUP($A6,'7'!$B$10:$D$45,3,FALSE)</f>
        <v>344</v>
      </c>
      <c r="M6" s="9">
        <f>VLOOKUP($A6,'8'!$B$10:$D$45,3,FALSE)</f>
        <v>349</v>
      </c>
      <c r="N6" s="9">
        <f>VLOOKUP($A6,'9'!$B$10:$D$45,3,FALSE)</f>
        <v>340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344.33333333333331</v>
      </c>
      <c r="S6" s="9">
        <f>VLOOKUP(A6,Formelhilfe!$A$9:$O$44,15,FALSE)</f>
        <v>3</v>
      </c>
      <c r="T6" s="10">
        <f>SUM(L6:Q6)</f>
        <v>1033</v>
      </c>
      <c r="U6" s="10">
        <f>IF(V6&gt;0,W6/V6,0)</f>
        <v>341.75</v>
      </c>
      <c r="V6" s="9">
        <f>VLOOKUP(A6,Formelhilfe!$A$9:$P$44,16,FALSE)</f>
        <v>8</v>
      </c>
      <c r="W6" s="11">
        <f>SUM(C6:H6,L6:Q6)</f>
        <v>2734</v>
      </c>
    </row>
    <row r="7" spans="1:23" ht="20.25" customHeight="1" x14ac:dyDescent="0.35">
      <c r="A7" s="111" t="s">
        <v>102</v>
      </c>
      <c r="B7" s="95" t="str">
        <f>VLOOKUP(A7,'Wettkampf 1'!$B$10:$C$45,2,FALSE)</f>
        <v>Breddenberg</v>
      </c>
      <c r="C7" s="9">
        <f>VLOOKUP(A7,'Wettkampf 1'!$B$10:$D$45,3,FALSE)</f>
        <v>334</v>
      </c>
      <c r="D7" s="9">
        <f>VLOOKUP($A7,'2'!$B$10:$D$45,3,FALSE)</f>
        <v>334</v>
      </c>
      <c r="E7" s="9">
        <f>VLOOKUP($A7,'3'!$B$10:$D$45,3,FALSE)</f>
        <v>318</v>
      </c>
      <c r="F7" s="9">
        <f>VLOOKUP($A7,'4'!$B$10:$D$45,3,FALSE)</f>
        <v>340</v>
      </c>
      <c r="G7" s="9">
        <f>VLOOKUP($A7,'5'!$B$10:$D$45,3,FALSE)</f>
        <v>329</v>
      </c>
      <c r="H7" s="9">
        <f>VLOOKUP($A7,'6'!$B$10:$D$45,3,FALSE)</f>
        <v>0</v>
      </c>
      <c r="I7" s="9">
        <f>IF(J7 &gt; 0,K7/J7,0)</f>
        <v>331</v>
      </c>
      <c r="J7" s="9">
        <f>VLOOKUP(A7,Formelhilfe!$A$9:$H$44,8,FALSE)</f>
        <v>5</v>
      </c>
      <c r="K7" s="10">
        <f>SUM(C7:H7)</f>
        <v>1655</v>
      </c>
      <c r="L7" s="9">
        <f>VLOOKUP($A7,'7'!$B$10:$D$45,3,FALSE)</f>
        <v>336</v>
      </c>
      <c r="M7" s="9">
        <f>VLOOKUP($A7,'8'!$B$10:$D$45,3,FALSE)</f>
        <v>337</v>
      </c>
      <c r="N7" s="9">
        <f>VLOOKUP($A7,'9'!$B$10:$D$45,3,FALSE)</f>
        <v>346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339.66666666666669</v>
      </c>
      <c r="S7" s="9">
        <f>VLOOKUP(A7,Formelhilfe!$A$9:$O$44,15,FALSE)</f>
        <v>3</v>
      </c>
      <c r="T7" s="10">
        <f>SUM(L7:Q7)</f>
        <v>1019</v>
      </c>
      <c r="U7" s="10">
        <f>IF(V7&gt;0,W7/V7,0)</f>
        <v>334.25</v>
      </c>
      <c r="V7" s="9">
        <f>VLOOKUP(A7,Formelhilfe!$A$9:$P$44,16,FALSE)</f>
        <v>8</v>
      </c>
      <c r="W7" s="11">
        <f>SUM(C7:H7,L7:Q7)</f>
        <v>2674</v>
      </c>
    </row>
    <row r="8" spans="1:23" ht="20.25" customHeight="1" x14ac:dyDescent="0.35">
      <c r="A8" s="111" t="s">
        <v>104</v>
      </c>
      <c r="B8" s="95" t="str">
        <f>VLOOKUP(A8,'Wettkampf 1'!$B$10:$C$45,2,FALSE)</f>
        <v>Breddenberg</v>
      </c>
      <c r="C8" s="9">
        <f>VLOOKUP(A8,'Wettkampf 1'!$B$10:$D$45,3,FALSE)</f>
        <v>336</v>
      </c>
      <c r="D8" s="9">
        <f>VLOOKUP($A8,'2'!$B$10:$D$45,3,FALSE)</f>
        <v>332</v>
      </c>
      <c r="E8" s="9">
        <f>VLOOKUP($A8,'3'!$B$10:$D$45,3,FALSE)</f>
        <v>311</v>
      </c>
      <c r="F8" s="9">
        <f>VLOOKUP($A8,'4'!$B$10:$D$45,3,FALSE)</f>
        <v>328</v>
      </c>
      <c r="G8" s="9">
        <f>VLOOKUP($A8,'5'!$B$10:$D$45,3,FALSE)</f>
        <v>341</v>
      </c>
      <c r="H8" s="9">
        <f>VLOOKUP($A8,'6'!$B$10:$D$45,3,FALSE)</f>
        <v>0</v>
      </c>
      <c r="I8" s="9">
        <f>IF(J8 &gt; 0,K8/J8,0)</f>
        <v>329.6</v>
      </c>
      <c r="J8" s="9">
        <f>VLOOKUP(A8,Formelhilfe!$A$9:$H$44,8,FALSE)</f>
        <v>5</v>
      </c>
      <c r="K8" s="10">
        <f>SUM(C8:H8)</f>
        <v>1648</v>
      </c>
      <c r="L8" s="9">
        <f>VLOOKUP($A8,'7'!$B$10:$D$45,3,FALSE)</f>
        <v>335</v>
      </c>
      <c r="M8" s="9">
        <f>VLOOKUP($A8,'8'!$B$10:$D$45,3,FALSE)</f>
        <v>341</v>
      </c>
      <c r="N8" s="9">
        <f>VLOOKUP($A8,'9'!$B$10:$D$45,3,FALSE)</f>
        <v>338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338</v>
      </c>
      <c r="S8" s="9">
        <f>VLOOKUP(A8,Formelhilfe!$A$9:$O$44,15,FALSE)</f>
        <v>3</v>
      </c>
      <c r="T8" s="10">
        <f>SUM(L8:Q8)</f>
        <v>1014</v>
      </c>
      <c r="U8" s="10">
        <f>IF(V8&gt;0,W8/V8,0)</f>
        <v>332.75</v>
      </c>
      <c r="V8" s="9">
        <f>VLOOKUP(A8,Formelhilfe!$A$9:$P$44,16,FALSE)</f>
        <v>8</v>
      </c>
      <c r="W8" s="11">
        <f>SUM(C8:H8,L8:Q8)</f>
        <v>2662</v>
      </c>
    </row>
    <row r="9" spans="1:23" ht="20.25" customHeight="1" x14ac:dyDescent="0.35">
      <c r="A9" s="111" t="s">
        <v>112</v>
      </c>
      <c r="B9" s="95" t="str">
        <f>VLOOKUP(A9,'Wettkampf 1'!$B$10:$C$45,2,FALSE)</f>
        <v>Eisten</v>
      </c>
      <c r="C9" s="9">
        <f>VLOOKUP(A9,'Wettkampf 1'!$B$10:$D$45,3,FALSE)</f>
        <v>327</v>
      </c>
      <c r="D9" s="9">
        <f>VLOOKUP($A9,'2'!$B$10:$D$45,3,FALSE)</f>
        <v>317</v>
      </c>
      <c r="E9" s="9">
        <f>VLOOKUP($A9,'3'!$B$10:$D$45,3,FALSE)</f>
        <v>332</v>
      </c>
      <c r="F9" s="9">
        <f>VLOOKUP($A9,'4'!$B$10:$D$45,3,FALSE)</f>
        <v>312</v>
      </c>
      <c r="G9" s="9">
        <f>VLOOKUP($A9,'5'!$B$10:$D$45,3,FALSE)</f>
        <v>311</v>
      </c>
      <c r="H9" s="9">
        <f>VLOOKUP($A9,'6'!$B$10:$D$45,3,FALSE)</f>
        <v>0</v>
      </c>
      <c r="I9" s="9">
        <f>IF(J9 &gt; 0,K9/J9,0)</f>
        <v>319.8</v>
      </c>
      <c r="J9" s="9">
        <f>VLOOKUP(A9,Formelhilfe!$A$9:$H$44,8,FALSE)</f>
        <v>5</v>
      </c>
      <c r="K9" s="10">
        <f>SUM(C9:H9)</f>
        <v>1599</v>
      </c>
      <c r="L9" s="9">
        <f>VLOOKUP($A9,'7'!$B$10:$D$45,3,FALSE)</f>
        <v>328</v>
      </c>
      <c r="M9" s="9">
        <f>VLOOKUP($A9,'8'!$B$10:$D$45,3,FALSE)</f>
        <v>335</v>
      </c>
      <c r="N9" s="9">
        <f>VLOOKUP($A9,'9'!$B$10:$D$45,3,FALSE)</f>
        <v>332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331.66666666666669</v>
      </c>
      <c r="S9" s="9">
        <f>VLOOKUP(A9,Formelhilfe!$A$9:$O$44,15,FALSE)</f>
        <v>3</v>
      </c>
      <c r="T9" s="10">
        <f>SUM(L9:Q9)</f>
        <v>995</v>
      </c>
      <c r="U9" s="10">
        <f>IF(V9&gt;0,W9/V9,0)</f>
        <v>324.25</v>
      </c>
      <c r="V9" s="9">
        <f>VLOOKUP(A9,Formelhilfe!$A$9:$P$44,16,FALSE)</f>
        <v>8</v>
      </c>
      <c r="W9" s="11">
        <f>SUM(C9:H9,L9:Q9)</f>
        <v>2594</v>
      </c>
    </row>
    <row r="10" spans="1:23" ht="20.25" customHeight="1" x14ac:dyDescent="0.35">
      <c r="A10" s="111" t="s">
        <v>110</v>
      </c>
      <c r="B10" s="95" t="str">
        <f>VLOOKUP(A10,'Wettkampf 1'!$B$10:$C$45,2,FALSE)</f>
        <v>Bockhorst</v>
      </c>
      <c r="C10" s="9">
        <f>VLOOKUP(A10,'Wettkampf 1'!$B$10:$D$45,3,FALSE)</f>
        <v>312</v>
      </c>
      <c r="D10" s="9">
        <f>VLOOKUP($A10,'2'!$B$10:$D$45,3,FALSE)</f>
        <v>293</v>
      </c>
      <c r="E10" s="9">
        <f>VLOOKUP($A10,'3'!$B$10:$D$45,3,FALSE)</f>
        <v>302</v>
      </c>
      <c r="F10" s="9">
        <f>VLOOKUP($A10,'4'!$B$10:$D$45,3,FALSE)</f>
        <v>299</v>
      </c>
      <c r="G10" s="9">
        <f>VLOOKUP($A10,'5'!$B$10:$D$45,3,FALSE)</f>
        <v>302</v>
      </c>
      <c r="H10" s="9">
        <f>VLOOKUP($A10,'6'!$B$10:$D$45,3,FALSE)</f>
        <v>0</v>
      </c>
      <c r="I10" s="9">
        <f>IF(J10 &gt; 0,K10/J10,0)</f>
        <v>301.60000000000002</v>
      </c>
      <c r="J10" s="9">
        <f>VLOOKUP(A10,Formelhilfe!$A$9:$H$44,8,FALSE)</f>
        <v>5</v>
      </c>
      <c r="K10" s="10">
        <f>SUM(C10:H10)</f>
        <v>1508</v>
      </c>
      <c r="L10" s="9">
        <f>VLOOKUP($A10,'7'!$B$10:$D$45,3,FALSE)</f>
        <v>309</v>
      </c>
      <c r="M10" s="9">
        <f>VLOOKUP($A10,'8'!$B$10:$D$45,3,FALSE)</f>
        <v>287</v>
      </c>
      <c r="N10" s="9">
        <f>VLOOKUP($A10,'9'!$B$10:$D$45,3,FALSE)</f>
        <v>308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301.33333333333331</v>
      </c>
      <c r="S10" s="9">
        <f>VLOOKUP(A10,Formelhilfe!$A$9:$O$44,15,FALSE)</f>
        <v>3</v>
      </c>
      <c r="T10" s="10">
        <f>SUM(L10:Q10)</f>
        <v>904</v>
      </c>
      <c r="U10" s="10">
        <f>IF(V10&gt;0,W10/V10,0)</f>
        <v>301.5</v>
      </c>
      <c r="V10" s="9">
        <f>VLOOKUP(A10,Formelhilfe!$A$9:$P$44,16,FALSE)</f>
        <v>8</v>
      </c>
      <c r="W10" s="11">
        <f>SUM(C10:H10,L10:Q10)</f>
        <v>2412</v>
      </c>
    </row>
    <row r="11" spans="1:23" ht="20.25" customHeight="1" x14ac:dyDescent="0.35">
      <c r="A11" s="111" t="s">
        <v>105</v>
      </c>
      <c r="B11" s="95" t="str">
        <f>VLOOKUP(A11,'Wettkampf 1'!$B$10:$C$45,2,FALSE)</f>
        <v>Esterwegen</v>
      </c>
      <c r="C11" s="9">
        <f>VLOOKUP(A11,'Wettkampf 1'!$B$10:$D$45,3,FALSE)</f>
        <v>297</v>
      </c>
      <c r="D11" s="9">
        <f>VLOOKUP($A11,'2'!$B$10:$D$45,3,FALSE)</f>
        <v>310</v>
      </c>
      <c r="E11" s="9">
        <f>VLOOKUP($A11,'3'!$B$10:$D$45,3,FALSE)</f>
        <v>291</v>
      </c>
      <c r="F11" s="9">
        <f>VLOOKUP($A11,'4'!$B$10:$D$45,3,FALSE)</f>
        <v>299</v>
      </c>
      <c r="G11" s="9">
        <f>VLOOKUP($A11,'5'!$B$10:$D$45,3,FALSE)</f>
        <v>295</v>
      </c>
      <c r="H11" s="9">
        <f>VLOOKUP($A11,'6'!$B$10:$D$45,3,FALSE)</f>
        <v>0</v>
      </c>
      <c r="I11" s="9">
        <f>IF(J11 &gt; 0,K11/J11,0)</f>
        <v>298.39999999999998</v>
      </c>
      <c r="J11" s="9">
        <f>VLOOKUP(A11,Formelhilfe!$A$9:$H$44,8,FALSE)</f>
        <v>5</v>
      </c>
      <c r="K11" s="10">
        <f>SUM(C11:H11)</f>
        <v>1492</v>
      </c>
      <c r="L11" s="9">
        <f>VLOOKUP($A11,'7'!$B$10:$D$45,3,FALSE)</f>
        <v>298</v>
      </c>
      <c r="M11" s="9">
        <f>VLOOKUP($A11,'8'!$B$10:$D$45,3,FALSE)</f>
        <v>303</v>
      </c>
      <c r="N11" s="9">
        <f>VLOOKUP($A11,'9'!$B$10:$D$45,3,FALSE)</f>
        <v>297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299.33333333333331</v>
      </c>
      <c r="S11" s="9">
        <f>VLOOKUP(A11,Formelhilfe!$A$9:$O$44,15,FALSE)</f>
        <v>3</v>
      </c>
      <c r="T11" s="10">
        <f>SUM(L11:Q11)</f>
        <v>898</v>
      </c>
      <c r="U11" s="10">
        <f>IF(V11&gt;0,W11/V11,0)</f>
        <v>298.75</v>
      </c>
      <c r="V11" s="9">
        <f>VLOOKUP(A11,Formelhilfe!$A$9:$P$44,16,FALSE)</f>
        <v>8</v>
      </c>
      <c r="W11" s="11">
        <f>SUM(C11:H11,L11:Q11)</f>
        <v>2390</v>
      </c>
    </row>
    <row r="12" spans="1:23" ht="20.25" customHeight="1" x14ac:dyDescent="0.35">
      <c r="A12" s="111" t="s">
        <v>103</v>
      </c>
      <c r="B12" s="95" t="str">
        <f>VLOOKUP(A12,'Wettkampf 1'!$B$10:$C$45,2,FALSE)</f>
        <v>Breddenberg</v>
      </c>
      <c r="C12" s="9">
        <f>VLOOKUP(A12,'Wettkampf 1'!$B$10:$D$45,3,FALSE)</f>
        <v>342</v>
      </c>
      <c r="D12" s="9">
        <f>VLOOKUP($A12,'2'!$B$10:$D$45,3,FALSE)</f>
        <v>324</v>
      </c>
      <c r="E12" s="9">
        <f>VLOOKUP($A12,'3'!$B$10:$D$45,3,FALSE)</f>
        <v>313</v>
      </c>
      <c r="F12" s="9">
        <f>VLOOKUP($A12,'4'!$B$10:$D$45,3,FALSE)</f>
        <v>0</v>
      </c>
      <c r="G12" s="9">
        <f>VLOOKUP($A12,'5'!$B$10:$D$45,3,FALSE)</f>
        <v>331</v>
      </c>
      <c r="H12" s="9">
        <f>VLOOKUP($A12,'6'!$B$10:$D$45,3,FALSE)</f>
        <v>0</v>
      </c>
      <c r="I12" s="9">
        <f>IF(J12 &gt; 0,K12/J12,0)</f>
        <v>327.5</v>
      </c>
      <c r="J12" s="9">
        <f>VLOOKUP(A12,Formelhilfe!$A$9:$H$44,8,FALSE)</f>
        <v>4</v>
      </c>
      <c r="K12" s="10">
        <f>SUM(C12:H12)</f>
        <v>1310</v>
      </c>
      <c r="L12" s="9">
        <f>VLOOKUP($A12,'7'!$B$10:$D$45,3,FALSE)</f>
        <v>317</v>
      </c>
      <c r="M12" s="9">
        <f>VLOOKUP($A12,'8'!$B$10:$D$45,3,FALSE)</f>
        <v>330</v>
      </c>
      <c r="N12" s="9">
        <f>VLOOKUP($A12,'9'!$B$10:$D$45,3,FALSE)</f>
        <v>346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331</v>
      </c>
      <c r="S12" s="9">
        <f>VLOOKUP(A12,Formelhilfe!$A$9:$O$44,15,FALSE)</f>
        <v>3</v>
      </c>
      <c r="T12" s="10">
        <f>SUM(L12:Q12)</f>
        <v>993</v>
      </c>
      <c r="U12" s="10">
        <f>IF(V12&gt;0,W12/V12,0)</f>
        <v>329</v>
      </c>
      <c r="V12" s="9">
        <f>VLOOKUP(A12,Formelhilfe!$A$9:$P$44,16,FALSE)</f>
        <v>7</v>
      </c>
      <c r="W12" s="11">
        <f>SUM(C12:H12,L12:Q12)</f>
        <v>2303</v>
      </c>
    </row>
    <row r="13" spans="1:23" ht="20.25" customHeight="1" x14ac:dyDescent="0.35">
      <c r="A13" s="111" t="s">
        <v>111</v>
      </c>
      <c r="B13" s="95" t="str">
        <f>VLOOKUP(A13,'Wettkampf 1'!$B$10:$C$45,2,FALSE)</f>
        <v>Eisten</v>
      </c>
      <c r="C13" s="9">
        <f>VLOOKUP(A13,'Wettkampf 1'!$B$10:$D$45,3,FALSE)</f>
        <v>297</v>
      </c>
      <c r="D13" s="9">
        <f>VLOOKUP($A13,'2'!$B$10:$D$45,3,FALSE)</f>
        <v>289</v>
      </c>
      <c r="E13" s="9">
        <f>VLOOKUP($A13,'3'!$B$10:$D$45,3,FALSE)</f>
        <v>318</v>
      </c>
      <c r="F13" s="9">
        <f>VLOOKUP($A13,'4'!$B$10:$D$45,3,FALSE)</f>
        <v>317</v>
      </c>
      <c r="G13" s="9">
        <f>VLOOKUP($A13,'5'!$B$10:$D$45,3,FALSE)</f>
        <v>303</v>
      </c>
      <c r="H13" s="9">
        <f>VLOOKUP($A13,'6'!$B$10:$D$45,3,FALSE)</f>
        <v>0</v>
      </c>
      <c r="I13" s="9">
        <f>IF(J13 &gt; 0,K13/J13,0)</f>
        <v>304.8</v>
      </c>
      <c r="J13" s="9">
        <f>VLOOKUP(A13,Formelhilfe!$A$9:$H$44,8,FALSE)</f>
        <v>5</v>
      </c>
      <c r="K13" s="10">
        <f>SUM(C13:H13)</f>
        <v>1524</v>
      </c>
      <c r="L13" s="9">
        <f>VLOOKUP($A13,'7'!$B$10:$D$45,3,FALSE)</f>
        <v>294</v>
      </c>
      <c r="M13" s="9">
        <f>VLOOKUP($A13,'8'!$B$10:$D$45,3,FALSE)</f>
        <v>0</v>
      </c>
      <c r="N13" s="9">
        <f>VLOOKUP($A13,'9'!$B$10:$D$45,3,FALSE)</f>
        <v>325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309.5</v>
      </c>
      <c r="S13" s="9">
        <f>VLOOKUP(A13,Formelhilfe!$A$9:$O$44,15,FALSE)</f>
        <v>2</v>
      </c>
      <c r="T13" s="10">
        <f>SUM(L13:Q13)</f>
        <v>619</v>
      </c>
      <c r="U13" s="10">
        <f>IF(V13&gt;0,W13/V13,0)</f>
        <v>306.14285714285717</v>
      </c>
      <c r="V13" s="9">
        <f>VLOOKUP(A13,Formelhilfe!$A$9:$P$44,16,FALSE)</f>
        <v>7</v>
      </c>
      <c r="W13" s="11">
        <f>SUM(C13:H13,L13:Q13)</f>
        <v>2143</v>
      </c>
    </row>
    <row r="14" spans="1:23" ht="20.25" customHeight="1" x14ac:dyDescent="0.35">
      <c r="A14" s="111" t="s">
        <v>107</v>
      </c>
      <c r="B14" s="95" t="str">
        <f>VLOOKUP(A14,'Wettkampf 1'!$B$10:$C$45,2,FALSE)</f>
        <v>Esterwegen</v>
      </c>
      <c r="C14" s="9">
        <f>VLOOKUP(A14,'Wettkampf 1'!$B$10:$D$45,3,FALSE)</f>
        <v>358</v>
      </c>
      <c r="D14" s="9">
        <f>VLOOKUP($A14,'2'!$B$10:$D$45,3,FALSE)</f>
        <v>353</v>
      </c>
      <c r="E14" s="9">
        <f>VLOOKUP($A14,'3'!$B$10:$D$45,3,FALSE)</f>
        <v>354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355</v>
      </c>
      <c r="J14" s="9">
        <f>VLOOKUP(A14,Formelhilfe!$A$9:$H$44,8,FALSE)</f>
        <v>3</v>
      </c>
      <c r="K14" s="10">
        <f>SUM(C14:H14)</f>
        <v>1065</v>
      </c>
      <c r="L14" s="9">
        <f>VLOOKUP($A14,'7'!$B$10:$D$45,3,FALSE)</f>
        <v>355</v>
      </c>
      <c r="M14" s="9">
        <f>VLOOKUP($A14,'8'!$B$10:$D$45,3,FALSE)</f>
        <v>360</v>
      </c>
      <c r="N14" s="9">
        <f>VLOOKUP($A14,'9'!$B$10:$D$45,3,FALSE)</f>
        <v>349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354.66666666666669</v>
      </c>
      <c r="S14" s="9">
        <f>VLOOKUP(A14,Formelhilfe!$A$9:$O$44,15,FALSE)</f>
        <v>3</v>
      </c>
      <c r="T14" s="10">
        <f>SUM(L14:Q14)</f>
        <v>1064</v>
      </c>
      <c r="U14" s="10">
        <f>IF(V14&gt;0,W14/V14,0)</f>
        <v>354.83333333333331</v>
      </c>
      <c r="V14" s="9">
        <f>VLOOKUP(A14,Formelhilfe!$A$9:$P$44,16,FALSE)</f>
        <v>6</v>
      </c>
      <c r="W14" s="11">
        <f>SUM(C14:H14,L14:Q14)</f>
        <v>2129</v>
      </c>
    </row>
    <row r="15" spans="1:23" ht="20.25" customHeight="1" x14ac:dyDescent="0.35">
      <c r="A15" s="111" t="s">
        <v>109</v>
      </c>
      <c r="B15" s="95" t="str">
        <f>VLOOKUP(A15,'Wettkampf 1'!$B$10:$C$45,2,FALSE)</f>
        <v>Bockhorst</v>
      </c>
      <c r="C15" s="9">
        <f>VLOOKUP(A15,'Wettkampf 1'!$B$10:$D$45,3,FALSE)</f>
        <v>323</v>
      </c>
      <c r="D15" s="9">
        <f>VLOOKUP($A15,'2'!$B$10:$D$45,3,FALSE)</f>
        <v>339</v>
      </c>
      <c r="E15" s="9">
        <f>VLOOKUP($A15,'3'!$B$10:$D$45,3,FALSE)</f>
        <v>316</v>
      </c>
      <c r="F15" s="9">
        <f>VLOOKUP($A15,'4'!$B$10:$D$45,3,FALSE)</f>
        <v>323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325.25</v>
      </c>
      <c r="J15" s="9">
        <f>VLOOKUP(A15,Formelhilfe!$A$9:$H$44,8,FALSE)</f>
        <v>4</v>
      </c>
      <c r="K15" s="10">
        <f>SUM(C15:H15)</f>
        <v>1301</v>
      </c>
      <c r="L15" s="9">
        <f>VLOOKUP($A15,'7'!$B$10:$D$45,3,FALSE)</f>
        <v>0</v>
      </c>
      <c r="M15" s="9">
        <f>VLOOKUP($A15,'8'!$B$10:$D$45,3,FALSE)</f>
        <v>304</v>
      </c>
      <c r="N15" s="9">
        <f>VLOOKUP($A15,'9'!$B$10:$D$45,3,FALSE)</f>
        <v>304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304</v>
      </c>
      <c r="S15" s="9">
        <f>VLOOKUP(A15,Formelhilfe!$A$9:$O$44,15,FALSE)</f>
        <v>2</v>
      </c>
      <c r="T15" s="10">
        <f>SUM(L15:Q15)</f>
        <v>608</v>
      </c>
      <c r="U15" s="10">
        <f>IF(V15&gt;0,W15/V15,0)</f>
        <v>318.16666666666669</v>
      </c>
      <c r="V15" s="9">
        <f>VLOOKUP(A15,Formelhilfe!$A$9:$P$44,16,FALSE)</f>
        <v>6</v>
      </c>
      <c r="W15" s="11">
        <f>SUM(C15:H15,L15:Q15)</f>
        <v>1909</v>
      </c>
    </row>
    <row r="16" spans="1:23" ht="20.25" customHeight="1" x14ac:dyDescent="0.35">
      <c r="A16" s="111" t="s">
        <v>118</v>
      </c>
      <c r="B16" s="95" t="str">
        <f>VLOOKUP(A16,'Wettkampf 1'!$B$10:$C$45,2,FALSE)</f>
        <v>Rastdorf</v>
      </c>
      <c r="C16" s="9">
        <f>VLOOKUP(A16,'Wettkampf 1'!$B$10:$D$45,3,FALSE)</f>
        <v>261</v>
      </c>
      <c r="D16" s="9">
        <f>VLOOKUP($A16,'2'!$B$10:$D$45,3,FALSE)</f>
        <v>245</v>
      </c>
      <c r="E16" s="9">
        <f>VLOOKUP($A16,'3'!$B$10:$D$45,3,FALSE)</f>
        <v>245</v>
      </c>
      <c r="F16" s="9">
        <f>VLOOKUP($A16,'4'!$B$10:$D$45,3,FALSE)</f>
        <v>0</v>
      </c>
      <c r="G16" s="9">
        <f>VLOOKUP($A16,'5'!$B$10:$D$45,3,FALSE)</f>
        <v>255</v>
      </c>
      <c r="H16" s="9">
        <f>VLOOKUP($A16,'6'!$B$10:$D$45,3,FALSE)</f>
        <v>0</v>
      </c>
      <c r="I16" s="9">
        <f>IF(J16 &gt; 0,K16/J16,0)</f>
        <v>251.5</v>
      </c>
      <c r="J16" s="9">
        <f>VLOOKUP(A16,Formelhilfe!$A$9:$H$44,8,FALSE)</f>
        <v>4</v>
      </c>
      <c r="K16" s="10">
        <f>SUM(C16:H16)</f>
        <v>1006</v>
      </c>
      <c r="L16" s="9">
        <f>VLOOKUP($A16,'7'!$B$10:$D$45,3,FALSE)</f>
        <v>273</v>
      </c>
      <c r="M16" s="9">
        <f>VLOOKUP($A16,'8'!$B$10:$D$45,3,FALSE)</f>
        <v>266</v>
      </c>
      <c r="N16" s="9">
        <f>VLOOKUP($A16,'9'!$B$10:$D$45,3,FALSE)</f>
        <v>250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263</v>
      </c>
      <c r="S16" s="9">
        <f>VLOOKUP(A16,Formelhilfe!$A$9:$O$44,15,FALSE)</f>
        <v>3</v>
      </c>
      <c r="T16" s="10">
        <f>SUM(L16:Q16)</f>
        <v>789</v>
      </c>
      <c r="U16" s="10">
        <f>IF(V16&gt;0,W16/V16,0)</f>
        <v>256.42857142857144</v>
      </c>
      <c r="V16" s="9">
        <f>VLOOKUP(A16,Formelhilfe!$A$9:$P$44,16,FALSE)</f>
        <v>7</v>
      </c>
      <c r="W16" s="11">
        <f>SUM(C16:H16,L16:Q16)</f>
        <v>1795</v>
      </c>
    </row>
    <row r="17" spans="1:45" ht="20.25" customHeight="1" x14ac:dyDescent="0.35">
      <c r="A17" s="111" t="s">
        <v>108</v>
      </c>
      <c r="B17" s="95" t="str">
        <f>VLOOKUP(A17,'Wettkampf 1'!$B$10:$C$45,2,FALSE)</f>
        <v>Esterwegen</v>
      </c>
      <c r="C17" s="9">
        <f>VLOOKUP(A17,'Wettkampf 1'!$B$10:$D$45,3,FALSE)</f>
        <v>302</v>
      </c>
      <c r="D17" s="9">
        <f>VLOOKUP($A17,'2'!$B$10:$D$45,3,FALSE)</f>
        <v>307</v>
      </c>
      <c r="E17" s="9">
        <f>VLOOKUP($A17,'3'!$B$10:$D$45,3,FALSE)</f>
        <v>272</v>
      </c>
      <c r="F17" s="9">
        <f>VLOOKUP($A17,'4'!$B$10:$D$45,3,FALSE)</f>
        <v>285</v>
      </c>
      <c r="G17" s="9">
        <f>VLOOKUP($A17,'5'!$B$10:$D$45,3,FALSE)</f>
        <v>280</v>
      </c>
      <c r="H17" s="9">
        <f>VLOOKUP($A17,'6'!$B$10:$D$45,3,FALSE)</f>
        <v>0</v>
      </c>
      <c r="I17" s="9">
        <f>IF(J17 &gt; 0,K17/J17,0)</f>
        <v>289.2</v>
      </c>
      <c r="J17" s="9">
        <f>VLOOKUP(A17,Formelhilfe!$A$9:$H$44,8,FALSE)</f>
        <v>5</v>
      </c>
      <c r="K17" s="10">
        <f>SUM(C17:H17)</f>
        <v>1446</v>
      </c>
      <c r="L17" s="9">
        <f>VLOOKUP($A17,'7'!$B$10:$D$45,3,FALSE)</f>
        <v>268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268</v>
      </c>
      <c r="S17" s="9">
        <f>VLOOKUP(A17,Formelhilfe!$A$9:$O$44,15,FALSE)</f>
        <v>1</v>
      </c>
      <c r="T17" s="10">
        <f>SUM(L17:Q17)</f>
        <v>268</v>
      </c>
      <c r="U17" s="10">
        <f>IF(V17&gt;0,W17/V17,0)</f>
        <v>285.66666666666669</v>
      </c>
      <c r="V17" s="9">
        <f>VLOOKUP(A17,Formelhilfe!$A$9:$P$44,16,FALSE)</f>
        <v>6</v>
      </c>
      <c r="W17" s="11">
        <f>SUM(C17:H17,L17:Q17)</f>
        <v>1714</v>
      </c>
    </row>
    <row r="18" spans="1:45" ht="20.25" customHeight="1" x14ac:dyDescent="0.35">
      <c r="A18" s="111" t="s">
        <v>114</v>
      </c>
      <c r="B18" s="95" t="str">
        <f>VLOOKUP(A18,'Wettkampf 1'!$B$10:$C$45,2,FALSE)</f>
        <v>Eisten</v>
      </c>
      <c r="C18" s="9">
        <f>VLOOKUP(A18,'Wettkampf 1'!$B$10:$D$45,3,FALSE)</f>
        <v>334</v>
      </c>
      <c r="D18" s="9">
        <f>VLOOKUP($A18,'2'!$B$10:$D$45,3,FALSE)</f>
        <v>333</v>
      </c>
      <c r="E18" s="9">
        <f>VLOOKUP($A18,'3'!$B$10:$D$45,3,FALSE)</f>
        <v>340</v>
      </c>
      <c r="F18" s="9">
        <f>VLOOKUP($A18,'4'!$B$10:$D$45,3,FALSE)</f>
        <v>336</v>
      </c>
      <c r="G18" s="9">
        <f>VLOOKUP($A18,'5'!$B$10:$D$45,3,FALSE)</f>
        <v>348</v>
      </c>
      <c r="H18" s="9">
        <f>VLOOKUP($A18,'6'!$B$10:$D$45,3,FALSE)</f>
        <v>0</v>
      </c>
      <c r="I18" s="9">
        <f>IF(J18 &gt; 0,K18/J18,0)</f>
        <v>338.2</v>
      </c>
      <c r="J18" s="9">
        <f>VLOOKUP(A18,Formelhilfe!$A$9:$H$44,8,FALSE)</f>
        <v>5</v>
      </c>
      <c r="K18" s="10">
        <f>SUM(C18:H18)</f>
        <v>1691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338.2</v>
      </c>
      <c r="V18" s="9">
        <f>VLOOKUP(A18,Formelhilfe!$A$9:$P$44,16,FALSE)</f>
        <v>5</v>
      </c>
      <c r="W18" s="11">
        <f>SUM(C18:H18,L18:Q18)</f>
        <v>1691</v>
      </c>
    </row>
    <row r="19" spans="1:45" ht="20.25" customHeight="1" x14ac:dyDescent="0.35">
      <c r="A19" s="111" t="s">
        <v>115</v>
      </c>
      <c r="B19" s="95" t="str">
        <f>VLOOKUP(A19,'Wettkampf 1'!$B$10:$C$45,2,FALSE)</f>
        <v>Eisten</v>
      </c>
      <c r="C19" s="9">
        <f>VLOOKUP(A19,'Wettkampf 1'!$B$10:$D$45,3,FALSE)</f>
        <v>340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341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340.5</v>
      </c>
      <c r="J19" s="9">
        <f>VLOOKUP(A19,Formelhilfe!$A$9:$H$44,8,FALSE)</f>
        <v>2</v>
      </c>
      <c r="K19" s="10">
        <f>SUM(C19:H19)</f>
        <v>681</v>
      </c>
      <c r="L19" s="9">
        <f>VLOOKUP($A19,'7'!$B$10:$D$45,3,FALSE)</f>
        <v>318</v>
      </c>
      <c r="M19" s="9">
        <f>VLOOKUP($A19,'8'!$B$10:$D$45,3,FALSE)</f>
        <v>335</v>
      </c>
      <c r="N19" s="9">
        <f>VLOOKUP($A19,'9'!$B$10:$D$45,3,FALSE)</f>
        <v>336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329.66666666666669</v>
      </c>
      <c r="S19" s="9">
        <f>VLOOKUP(A19,Formelhilfe!$A$9:$O$44,15,FALSE)</f>
        <v>3</v>
      </c>
      <c r="T19" s="10">
        <f>SUM(L19:Q19)</f>
        <v>989</v>
      </c>
      <c r="U19" s="10">
        <f>IF(V19&gt;0,W19/V19,0)</f>
        <v>334</v>
      </c>
      <c r="V19" s="9">
        <f>VLOOKUP(A19,Formelhilfe!$A$9:$P$44,16,FALSE)</f>
        <v>5</v>
      </c>
      <c r="W19" s="11">
        <f>SUM(C19:H19,L19:Q19)</f>
        <v>1670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119</v>
      </c>
      <c r="B20" s="95" t="str">
        <f>VLOOKUP(A20,'Wettkampf 1'!$B$10:$C$45,2,FALSE)</f>
        <v>Rastdorf</v>
      </c>
      <c r="C20" s="9">
        <f>VLOOKUP(A20,'Wettkampf 1'!$B$10:$D$45,3,FALSE)</f>
        <v>278</v>
      </c>
      <c r="D20" s="9">
        <f>VLOOKUP($A20,'2'!$B$10:$D$45,3,FALSE)</f>
        <v>265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271.5</v>
      </c>
      <c r="J20" s="9">
        <f>VLOOKUP(A20,Formelhilfe!$A$9:$H$44,8,FALSE)</f>
        <v>2</v>
      </c>
      <c r="K20" s="10">
        <f>SUM(C20:H20)</f>
        <v>543</v>
      </c>
      <c r="L20" s="9">
        <f>VLOOKUP($A20,'7'!$B$10:$D$45,3,FALSE)</f>
        <v>259</v>
      </c>
      <c r="M20" s="9">
        <f>VLOOKUP($A20,'8'!$B$10:$D$45,3,FALSE)</f>
        <v>237</v>
      </c>
      <c r="N20" s="9">
        <f>VLOOKUP($A20,'9'!$B$10:$D$45,3,FALSE)</f>
        <v>261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252.33333333333334</v>
      </c>
      <c r="S20" s="9">
        <f>VLOOKUP(A20,Formelhilfe!$A$9:$O$44,15,FALSE)</f>
        <v>3</v>
      </c>
      <c r="T20" s="10">
        <f>SUM(L20:Q20)</f>
        <v>757</v>
      </c>
      <c r="U20" s="10">
        <f>IF(V20&gt;0,W20/V20,0)</f>
        <v>260</v>
      </c>
      <c r="V20" s="9">
        <f>VLOOKUP(A20,Formelhilfe!$A$9:$P$44,16,FALSE)</f>
        <v>5</v>
      </c>
      <c r="W20" s="11">
        <f>SUM(C20:H20,L20:Q20)</f>
        <v>1300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8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3</v>
      </c>
      <c r="P3" s="13">
        <f t="shared" ref="P3:P7" si="2">O3+H3</f>
        <v>8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8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8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8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3</v>
      </c>
      <c r="P9" s="13">
        <f>O9+H9</f>
        <v>8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3</v>
      </c>
      <c r="P10" s="13">
        <f t="shared" ref="P10:P38" si="3">O10+H10</f>
        <v>8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3</v>
      </c>
      <c r="P11" s="13">
        <f t="shared" si="3"/>
        <v>7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3</v>
      </c>
      <c r="P12" s="13">
        <f t="shared" si="3"/>
        <v>8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 t="shared" si="3"/>
        <v>8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3</v>
      </c>
      <c r="P16" s="13">
        <f t="shared" si="3"/>
        <v>8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3</v>
      </c>
      <c r="P17" s="13">
        <f t="shared" si="3"/>
        <v>6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6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8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7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3</v>
      </c>
      <c r="P28" s="13">
        <f t="shared" si="3"/>
        <v>8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3</v>
      </c>
      <c r="P29" s="13">
        <f t="shared" si="3"/>
        <v>8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5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7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3</v>
      </c>
      <c r="P34" s="13">
        <f t="shared" si="3"/>
        <v>5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8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3</v>
      </c>
      <c r="P36" s="13">
        <f t="shared" si="3"/>
        <v>8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15</v>
      </c>
      <c r="G45" s="17">
        <f t="shared" si="5"/>
        <v>0</v>
      </c>
      <c r="H45" s="17">
        <f>SUM(H9:H44)</f>
        <v>84</v>
      </c>
      <c r="I45" s="17">
        <f>SUM(I9:I44)</f>
        <v>17</v>
      </c>
      <c r="J45" s="17">
        <f t="shared" ref="J45:N45" si="6">SUM(J9:J44)</f>
        <v>16</v>
      </c>
      <c r="K45" s="17">
        <f t="shared" si="6"/>
        <v>17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50</v>
      </c>
      <c r="P45" s="17">
        <f>SUM(P9:P44)</f>
        <v>134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991</v>
      </c>
      <c r="F2" s="5">
        <f>VLOOKUP($B$2:$B$7,'4'!$B$2:$D$7,3,FALSE)</f>
        <v>1025</v>
      </c>
      <c r="G2" s="5">
        <f>VLOOKUP($B$2:$B$7,'5'!$B$2:$D$7,3,FALSE)</f>
        <v>1012</v>
      </c>
      <c r="H2" s="5">
        <f>VLOOKUP($B$2:$B$7,'6'!$B$2:$D$7,3,FALSE)</f>
        <v>0</v>
      </c>
      <c r="I2" s="5">
        <f>IF(Formelhilfe!H6 &gt; 0,J2/Formelhilfe!H6,0)</f>
        <v>1012</v>
      </c>
      <c r="J2" s="5">
        <f>SUM(C2:H2)</f>
        <v>5060</v>
      </c>
      <c r="K2" s="5">
        <f>VLOOKUP($B$2:$B$7,'7'!$B$2:$D$7,3,FALSE)</f>
        <v>1021</v>
      </c>
      <c r="L2" s="5">
        <f>VLOOKUP($B$2:$B$7,'8'!$B$2:$D$7,3,FALSE)</f>
        <v>1016</v>
      </c>
      <c r="M2" s="5">
        <f>VLOOKUP($B$2:$B$7,'9'!$B$2:$D$7,3,FALSE)</f>
        <v>1039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1025.3333333333333</v>
      </c>
      <c r="R2" s="5">
        <f>SUM(K2:P2)</f>
        <v>3076</v>
      </c>
      <c r="S2" s="5">
        <f>IF(Formelhilfe!P6&gt;0,T2/Formelhilfe!P6,0)</f>
        <v>1017</v>
      </c>
      <c r="T2" s="6">
        <f>SUM(C2:H2,K2:P2)</f>
        <v>8136</v>
      </c>
    </row>
    <row r="3" spans="1:20" ht="23.25" customHeight="1" x14ac:dyDescent="0.3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1000</v>
      </c>
      <c r="E3" s="5">
        <f>VLOOKUP($B$2:$B$7,'3'!$B$2:$D$7,3,FALSE)</f>
        <v>1012</v>
      </c>
      <c r="F3" s="5">
        <f>VLOOKUP($B$2:$B$7,'4'!$B$2:$D$7,3,FALSE)</f>
        <v>1026</v>
      </c>
      <c r="G3" s="5">
        <f>VLOOKUP($B$2:$B$7,'5'!$B$2:$D$7,3,FALSE)</f>
        <v>1003</v>
      </c>
      <c r="H3" s="5">
        <f>VLOOKUP($B$2:$B$7,'6'!$B$2:$D$7,3,FALSE)</f>
        <v>0</v>
      </c>
      <c r="I3" s="5">
        <f>IF(Formelhilfe!H4 &gt; 0,J3/Formelhilfe!H4,0)</f>
        <v>1011.4</v>
      </c>
      <c r="J3" s="5">
        <f>SUM(C3:H3)</f>
        <v>5057</v>
      </c>
      <c r="K3" s="5">
        <f>VLOOKUP($B$2:$B$7,'7'!$B$2:$D$7,3,FALSE)</f>
        <v>982</v>
      </c>
      <c r="L3" s="5">
        <f>VLOOKUP($B$2:$B$7,'8'!$B$2:$D$7,3,FALSE)</f>
        <v>1020</v>
      </c>
      <c r="M3" s="5">
        <f>VLOOKUP($B$2:$B$7,'9'!$B$2:$D$7,3,FALSE)</f>
        <v>1008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1003.3333333333334</v>
      </c>
      <c r="R3" s="5">
        <f>SUM(K3:P3)</f>
        <v>3010</v>
      </c>
      <c r="S3" s="5">
        <f>IF(Formelhilfe!P4&gt;0,T3/Formelhilfe!P4,0)</f>
        <v>1008.375</v>
      </c>
      <c r="T3" s="6">
        <f>SUM(C3:H3,K3:P3)</f>
        <v>8067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925</v>
      </c>
      <c r="H4" s="5">
        <f>VLOOKUP($B$2:$B$7,'6'!$B$2:$D$7,3,FALSE)</f>
        <v>0</v>
      </c>
      <c r="I4" s="5">
        <f>IF(Formelhilfe!H2 &gt; 0,J4/Formelhilfe!H2,0)</f>
        <v>970.2</v>
      </c>
      <c r="J4" s="5">
        <f>SUM(C4:H4)</f>
        <v>4851</v>
      </c>
      <c r="K4" s="5">
        <f>VLOOKUP($B$2:$B$7,'7'!$B$2:$D$7,3,FALSE)</f>
        <v>996</v>
      </c>
      <c r="L4" s="5">
        <f>VLOOKUP($B$2:$B$7,'8'!$B$2:$D$7,3,FALSE)</f>
        <v>1003</v>
      </c>
      <c r="M4" s="5">
        <f>VLOOKUP($B$2:$B$7,'9'!$B$2:$D$7,3,FALSE)</f>
        <v>995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998</v>
      </c>
      <c r="R4" s="5">
        <f>SUM(K4:P4)</f>
        <v>2994</v>
      </c>
      <c r="S4" s="5">
        <f>IF(Formelhilfe!P2&gt;0,T4/Formelhilfe!P2,0)</f>
        <v>980.625</v>
      </c>
      <c r="T4" s="6">
        <f>SUM(C4:H4,K4:P4)</f>
        <v>7845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942</v>
      </c>
      <c r="H5" s="5">
        <f>VLOOKUP($B$2:$B$7,'6'!$B$2:$D$7,3,FALSE)</f>
        <v>0</v>
      </c>
      <c r="I5" s="5">
        <f>IF(Formelhilfe!H3 &gt; 0,J5/Formelhilfe!H3,0)</f>
        <v>897.8</v>
      </c>
      <c r="J5" s="5">
        <f>SUM(C5:H5)</f>
        <v>4489</v>
      </c>
      <c r="K5" s="5">
        <f>VLOOKUP($B$2:$B$7,'7'!$B$2:$D$7,3,FALSE)</f>
        <v>961</v>
      </c>
      <c r="L5" s="5">
        <f>VLOOKUP($B$2:$B$7,'8'!$B$2:$D$7,3,FALSE)</f>
        <v>972</v>
      </c>
      <c r="M5" s="5">
        <f>VLOOKUP($B$2:$B$7,'9'!$B$2:$D$7,3,FALSE)</f>
        <v>953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962</v>
      </c>
      <c r="R5" s="5">
        <f>SUM(K5:P5)</f>
        <v>2886</v>
      </c>
      <c r="S5" s="5">
        <f>IF(Formelhilfe!P3&gt;0,T5/Formelhilfe!P3,0)</f>
        <v>921.875</v>
      </c>
      <c r="T5" s="6">
        <f>SUM(C5:H5,K5:P5)</f>
        <v>7375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302</v>
      </c>
      <c r="H6" s="5">
        <f>VLOOKUP($B$2:$B$7,'6'!$B$2:$D$7,3,FALSE)</f>
        <v>0</v>
      </c>
      <c r="I6" s="5">
        <f>IF(Formelhilfe!H5 &gt; 0,J6/Formelhilfe!H5,0)</f>
        <v>561.79999999999995</v>
      </c>
      <c r="J6" s="5">
        <f>SUM(C6:H6)</f>
        <v>2809</v>
      </c>
      <c r="K6" s="5">
        <f>VLOOKUP($B$2:$B$7,'7'!$B$2:$D$7,3,FALSE)</f>
        <v>309</v>
      </c>
      <c r="L6" s="5">
        <f>VLOOKUP($B$2:$B$7,'8'!$B$2:$D$7,3,FALSE)</f>
        <v>591</v>
      </c>
      <c r="M6" s="5">
        <f>VLOOKUP($B$2:$B$7,'9'!$B$2:$D$7,3,FALSE)</f>
        <v>612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504</v>
      </c>
      <c r="R6" s="5">
        <f>SUM(K6:P6)</f>
        <v>1512</v>
      </c>
      <c r="S6" s="5">
        <f>IF(Formelhilfe!P5&gt;0,T6/Formelhilfe!P5,0)</f>
        <v>540.125</v>
      </c>
      <c r="T6" s="6">
        <f>SUM(C6:H6,K6:P6)</f>
        <v>4321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5" sqref="D35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1012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925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302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122</v>
      </c>
      <c r="X5" s="173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329</v>
      </c>
      <c r="E10" s="83"/>
      <c r="F10" s="68">
        <f>IF(E10="x","0",D10)</f>
        <v>329</v>
      </c>
      <c r="G10" s="69">
        <f>IF(C10=$B$2,F10,0)</f>
        <v>329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331</v>
      </c>
      <c r="E12" s="83"/>
      <c r="F12" s="68">
        <f t="shared" si="0"/>
        <v>331</v>
      </c>
      <c r="G12" s="69">
        <f t="shared" si="1"/>
        <v>331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340</v>
      </c>
      <c r="E13" s="83"/>
      <c r="F13" s="68">
        <f t="shared" si="0"/>
        <v>340</v>
      </c>
      <c r="G13" s="69">
        <f t="shared" si="1"/>
        <v>340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295</v>
      </c>
      <c r="E16" s="83"/>
      <c r="F16" s="68">
        <f t="shared" si="0"/>
        <v>295</v>
      </c>
      <c r="G16" s="69">
        <f t="shared" si="1"/>
        <v>0</v>
      </c>
      <c r="H16" s="69">
        <f t="shared" si="2"/>
        <v>0</v>
      </c>
      <c r="I16" s="69">
        <f t="shared" si="3"/>
        <v>295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350</v>
      </c>
      <c r="E17" s="83"/>
      <c r="F17" s="68">
        <f t="shared" si="0"/>
        <v>350</v>
      </c>
      <c r="G17" s="69">
        <f t="shared" si="1"/>
        <v>0</v>
      </c>
      <c r="H17" s="69">
        <f t="shared" si="2"/>
        <v>0</v>
      </c>
      <c r="I17" s="69">
        <f t="shared" si="3"/>
        <v>350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280</v>
      </c>
      <c r="E19" s="83"/>
      <c r="F19" s="68">
        <f t="shared" si="0"/>
        <v>280</v>
      </c>
      <c r="G19" s="69">
        <f t="shared" si="1"/>
        <v>0</v>
      </c>
      <c r="H19" s="69">
        <f t="shared" si="2"/>
        <v>0</v>
      </c>
      <c r="I19" s="69">
        <f t="shared" si="3"/>
        <v>280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 t="s">
        <v>117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344</v>
      </c>
      <c r="E30" s="83"/>
      <c r="F30" s="68">
        <f t="shared" si="0"/>
        <v>344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348</v>
      </c>
      <c r="E31" s="83"/>
      <c r="F31" s="68">
        <f t="shared" si="0"/>
        <v>348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255</v>
      </c>
      <c r="E34" s="83"/>
      <c r="F34" s="68">
        <f t="shared" si="0"/>
        <v>255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345</v>
      </c>
      <c r="E37" s="83"/>
      <c r="F37" s="68">
        <f t="shared" si="0"/>
        <v>345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1012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302</v>
      </c>
      <c r="L46" s="69">
        <f>SUM(L10:L45)</f>
        <v>4</v>
      </c>
      <c r="M46" s="69">
        <f>LARGE(M10:M45,1)+LARGE(M10:M45,2)+LARGE(M10:M45,3)</f>
        <v>1003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D38" sqref="D38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1021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996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309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982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961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336</v>
      </c>
      <c r="E10" s="83"/>
      <c r="F10" s="68">
        <f>IF(E10="x","0",D10)</f>
        <v>336</v>
      </c>
      <c r="G10" s="69">
        <f>IF(C10=$B$2,F10,0)</f>
        <v>336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335</v>
      </c>
      <c r="E11" s="83"/>
      <c r="F11" s="68">
        <f t="shared" ref="F11:F45" si="0">IF(E11="x","0",D11)</f>
        <v>335</v>
      </c>
      <c r="G11" s="69">
        <f t="shared" ref="G11:G45" si="1">IF(C11=$B$2,F11,0)</f>
        <v>335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317</v>
      </c>
      <c r="E12" s="83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350</v>
      </c>
      <c r="E13" s="83"/>
      <c r="F13" s="68">
        <f t="shared" si="0"/>
        <v>350</v>
      </c>
      <c r="G13" s="69">
        <f t="shared" si="1"/>
        <v>350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298</v>
      </c>
      <c r="E16" s="83"/>
      <c r="F16" s="68">
        <f t="shared" si="0"/>
        <v>298</v>
      </c>
      <c r="G16" s="69">
        <f t="shared" si="1"/>
        <v>0</v>
      </c>
      <c r="H16" s="69">
        <f t="shared" si="2"/>
        <v>0</v>
      </c>
      <c r="I16" s="69">
        <f t="shared" si="3"/>
        <v>298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343</v>
      </c>
      <c r="E17" s="83"/>
      <c r="F17" s="68">
        <f t="shared" si="0"/>
        <v>343</v>
      </c>
      <c r="G17" s="69">
        <f t="shared" si="1"/>
        <v>0</v>
      </c>
      <c r="H17" s="69">
        <f t="shared" si="2"/>
        <v>0</v>
      </c>
      <c r="I17" s="69">
        <f t="shared" si="3"/>
        <v>343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355</v>
      </c>
      <c r="E18" s="83"/>
      <c r="F18" s="68">
        <f t="shared" si="0"/>
        <v>355</v>
      </c>
      <c r="G18" s="69">
        <f t="shared" si="1"/>
        <v>0</v>
      </c>
      <c r="H18" s="69">
        <f t="shared" si="2"/>
        <v>0</v>
      </c>
      <c r="I18" s="69">
        <f t="shared" si="3"/>
        <v>355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268</v>
      </c>
      <c r="E19" s="83"/>
      <c r="F19" s="68">
        <f t="shared" si="0"/>
        <v>268</v>
      </c>
      <c r="G19" s="69">
        <f t="shared" si="1"/>
        <v>0</v>
      </c>
      <c r="H19" s="69">
        <f t="shared" si="2"/>
        <v>0</v>
      </c>
      <c r="I19" s="69">
        <f t="shared" si="3"/>
        <v>268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294</v>
      </c>
      <c r="E28" s="83"/>
      <c r="F28" s="68">
        <f t="shared" si="0"/>
        <v>294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328</v>
      </c>
      <c r="E29" s="83"/>
      <c r="F29" s="68">
        <f t="shared" si="0"/>
        <v>328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328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336</v>
      </c>
      <c r="E30" s="83"/>
      <c r="F30" s="68">
        <f t="shared" si="0"/>
        <v>336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318</v>
      </c>
      <c r="E32" s="83"/>
      <c r="F32" s="68">
        <f t="shared" si="0"/>
        <v>318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273</v>
      </c>
      <c r="E34" s="83"/>
      <c r="F34" s="68">
        <f t="shared" si="0"/>
        <v>273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259</v>
      </c>
      <c r="E35" s="83"/>
      <c r="F35" s="68">
        <f t="shared" si="0"/>
        <v>259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259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344</v>
      </c>
      <c r="E36" s="83"/>
      <c r="F36" s="68">
        <f t="shared" si="0"/>
        <v>344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1021</v>
      </c>
      <c r="H46" s="69">
        <f>SUM(H10:H45)</f>
        <v>6</v>
      </c>
      <c r="I46" s="69">
        <f>LARGE(I10:I45,1)+LARGE(I10:I45,2)+LARGE(I10:I45,3)</f>
        <v>996</v>
      </c>
      <c r="J46" s="69">
        <f>SUM(J10:J45)</f>
        <v>6</v>
      </c>
      <c r="K46" s="69">
        <f>LARGE(K10:K45,1)+LARGE(K10:K45,2)+LARGE(K10:K45,3)</f>
        <v>309</v>
      </c>
      <c r="L46" s="69">
        <f>SUM(L10:L45)</f>
        <v>6</v>
      </c>
      <c r="M46" s="69">
        <f>LARGE(M10:M45,1)+LARGE(M10:M45,2)+LARGE(M10:M45,3)</f>
        <v>982</v>
      </c>
      <c r="N46" s="69">
        <f>SUM(N10:N45)</f>
        <v>6</v>
      </c>
      <c r="O46" s="69">
        <f>LARGE(O10:O45,1)+LARGE(O10:O45,2)+LARGE(O10:O45,3)</f>
        <v>961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26" sqref="AB26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1016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1003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591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1020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972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337</v>
      </c>
      <c r="E10" s="83"/>
      <c r="F10" s="68">
        <f>IF(E10="x","0",D10)</f>
        <v>337</v>
      </c>
      <c r="G10" s="69">
        <f>IF(C10=$B$2,F10,0)</f>
        <v>337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330</v>
      </c>
      <c r="E12" s="83"/>
      <c r="F12" s="68">
        <f t="shared" si="0"/>
        <v>330</v>
      </c>
      <c r="G12" s="69">
        <f t="shared" si="1"/>
        <v>330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338</v>
      </c>
      <c r="E13" s="83"/>
      <c r="F13" s="68">
        <f t="shared" si="0"/>
        <v>338</v>
      </c>
      <c r="G13" s="69">
        <f t="shared" si="1"/>
        <v>338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303</v>
      </c>
      <c r="E16" s="83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360</v>
      </c>
      <c r="E18" s="83"/>
      <c r="F18" s="68">
        <f t="shared" si="0"/>
        <v>360</v>
      </c>
      <c r="G18" s="69">
        <f t="shared" si="1"/>
        <v>0</v>
      </c>
      <c r="H18" s="69">
        <f t="shared" si="2"/>
        <v>0</v>
      </c>
      <c r="I18" s="69">
        <f t="shared" si="3"/>
        <v>360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287</v>
      </c>
      <c r="E23" s="83"/>
      <c r="F23" s="68">
        <f t="shared" si="0"/>
        <v>287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335</v>
      </c>
      <c r="E29" s="83"/>
      <c r="F29" s="68">
        <f t="shared" si="0"/>
        <v>335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335</v>
      </c>
      <c r="E32" s="83"/>
      <c r="F32" s="68">
        <f t="shared" si="0"/>
        <v>335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266</v>
      </c>
      <c r="E34" s="83"/>
      <c r="F34" s="68">
        <f t="shared" si="0"/>
        <v>266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266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237</v>
      </c>
      <c r="E35" s="83"/>
      <c r="F35" s="68">
        <f t="shared" si="0"/>
        <v>237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237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357</v>
      </c>
      <c r="E36" s="83"/>
      <c r="F36" s="68">
        <f t="shared" si="0"/>
        <v>357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349</v>
      </c>
      <c r="E37" s="83"/>
      <c r="F37" s="68">
        <f t="shared" si="0"/>
        <v>349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349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1016</v>
      </c>
      <c r="H46" s="69">
        <f>SUM(H10:H45)</f>
        <v>6</v>
      </c>
      <c r="I46" s="69">
        <f>LARGE(I10:I45,1)+LARGE(I10:I45,2)+LARGE(I10:I45,3)</f>
        <v>1003</v>
      </c>
      <c r="J46" s="69">
        <f>SUM(J10:J45)</f>
        <v>6</v>
      </c>
      <c r="K46" s="69">
        <f>LARGE(K10:K45,1)+LARGE(K10:K45,2)+LARGE(K10:K45,3)</f>
        <v>591</v>
      </c>
      <c r="L46" s="69">
        <f>SUM(L10:L45)</f>
        <v>6</v>
      </c>
      <c r="M46" s="69">
        <f>LARGE(M10:M45,1)+LARGE(M10:M45,2)+LARGE(M10:M45,3)</f>
        <v>1020</v>
      </c>
      <c r="N46" s="69">
        <f>SUM(N10:N45)</f>
        <v>6</v>
      </c>
      <c r="O46" s="69">
        <f>LARGE(O10:O45,1)+LARGE(O10:O45,2)+LARGE(O10:O45,3)</f>
        <v>972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2023-12-02T06:01:33Z</cp:lastPrinted>
  <dcterms:created xsi:type="dcterms:W3CDTF">2010-11-23T11:44:38Z</dcterms:created>
  <dcterms:modified xsi:type="dcterms:W3CDTF">2024-02-27T22:30:24Z</dcterms:modified>
</cp:coreProperties>
</file>