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2. WK\Herren\"/>
    </mc:Choice>
  </mc:AlternateContent>
  <xr:revisionPtr revIDLastSave="0" documentId="13_ncr:1_{F7F0DD1C-75F5-4EA4-94D6-23572D487545}" xr6:coauthVersionLast="47" xr6:coauthVersionMax="47" xr10:uidLastSave="{00000000-0000-0000-0000-000000000000}"/>
  <bookViews>
    <workbookView xWindow="28680" yWindow="1425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8" l="1"/>
  <c r="B3" i="18"/>
  <c r="B16" i="18"/>
  <c r="B7" i="18"/>
  <c r="B2" i="18"/>
  <c r="B36" i="18"/>
  <c r="B28" i="18"/>
  <c r="B14" i="18"/>
  <c r="B19" i="18"/>
  <c r="B29" i="18"/>
  <c r="B6" i="18"/>
  <c r="B20" i="18"/>
  <c r="B21" i="18"/>
  <c r="B9" i="18"/>
  <c r="B33" i="18"/>
  <c r="B37" i="18"/>
  <c r="B32" i="18"/>
  <c r="B25" i="18"/>
  <c r="B34" i="18"/>
  <c r="B17" i="18"/>
  <c r="B27" i="18"/>
  <c r="B5" i="18"/>
  <c r="B4" i="18"/>
  <c r="B13" i="18"/>
  <c r="B30" i="18"/>
  <c r="B10" i="18"/>
  <c r="B22" i="18"/>
  <c r="B8" i="18"/>
  <c r="B26" i="18"/>
  <c r="B35" i="18"/>
  <c r="B31" i="18"/>
  <c r="B12" i="18"/>
  <c r="B23" i="18"/>
  <c r="B24" i="18"/>
  <c r="B15" i="18"/>
  <c r="B11" i="18"/>
  <c r="P4" i="1"/>
  <c r="N4" i="1"/>
  <c r="M4" i="1"/>
  <c r="L4" i="1"/>
  <c r="C10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Y10" i="14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5" i="18"/>
  <c r="C29" i="18"/>
  <c r="C28" i="18"/>
  <c r="C32" i="18"/>
  <c r="C31" i="18"/>
  <c r="C27" i="18"/>
  <c r="C33" i="18"/>
  <c r="C19" i="18"/>
  <c r="C20" i="18"/>
  <c r="C15" i="18"/>
  <c r="C16" i="18"/>
  <c r="C14" i="18"/>
  <c r="C2" i="18"/>
  <c r="C13" i="18"/>
  <c r="C23" i="18"/>
  <c r="C36" i="18"/>
  <c r="C7" i="18"/>
  <c r="C25" i="18"/>
  <c r="C26" i="18"/>
  <c r="C12" i="18"/>
  <c r="C30" i="18"/>
  <c r="C18" i="18"/>
  <c r="C4" i="18"/>
  <c r="C24" i="18"/>
  <c r="C37" i="18"/>
  <c r="C9" i="18"/>
  <c r="C6" i="18"/>
  <c r="C34" i="18"/>
  <c r="C35" i="18"/>
  <c r="C21" i="18"/>
  <c r="C8" i="18"/>
  <c r="C3" i="18"/>
  <c r="C11" i="18"/>
  <c r="C17" i="18"/>
  <c r="C2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Z45" i="14"/>
  <c r="Z41" i="14"/>
  <c r="Z40" i="14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44" i="17"/>
  <c r="O43" i="17"/>
  <c r="O42" i="17"/>
  <c r="O41" i="17"/>
  <c r="O40" i="17"/>
  <c r="O39" i="17"/>
  <c r="H43" i="17"/>
  <c r="H41" i="17"/>
  <c r="H39" i="17"/>
  <c r="H44" i="17"/>
  <c r="H42" i="17"/>
  <c r="H40" i="17"/>
  <c r="O35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Z39" i="14"/>
  <c r="Z38" i="14"/>
  <c r="Y36" i="14"/>
  <c r="Z35" i="14"/>
  <c r="Y34" i="14"/>
  <c r="Z32" i="14"/>
  <c r="Z31" i="14"/>
  <c r="Z30" i="14"/>
  <c r="Y28" i="14"/>
  <c r="Z27" i="14"/>
  <c r="Y26" i="14"/>
  <c r="Z22" i="14"/>
  <c r="Z20" i="14"/>
  <c r="Y19" i="14"/>
  <c r="Z18" i="14"/>
  <c r="Z16" i="14"/>
  <c r="Z15" i="14"/>
  <c r="Z14" i="14"/>
  <c r="Y12" i="14"/>
  <c r="Z11" i="14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9" i="17" l="1"/>
  <c r="H18" i="17"/>
  <c r="H19" i="17"/>
  <c r="O30" i="17"/>
  <c r="H28" i="17"/>
  <c r="H15" i="17"/>
  <c r="H38" i="17"/>
  <c r="O38" i="17"/>
  <c r="H29" i="17"/>
  <c r="O18" i="17"/>
  <c r="O17" i="17"/>
  <c r="H27" i="17"/>
  <c r="O28" i="17"/>
  <c r="H26" i="17"/>
  <c r="O27" i="17"/>
  <c r="H25" i="17"/>
  <c r="O26" i="17"/>
  <c r="H36" i="17"/>
  <c r="H12" i="17"/>
  <c r="O25" i="17"/>
  <c r="H11" i="17"/>
  <c r="O36" i="17"/>
  <c r="O12" i="17"/>
  <c r="H34" i="17"/>
  <c r="H22" i="17"/>
  <c r="O23" i="17"/>
  <c r="H33" i="17"/>
  <c r="H21" i="17"/>
  <c r="O34" i="17"/>
  <c r="O22" i="17"/>
  <c r="O10" i="17"/>
  <c r="H17" i="17"/>
  <c r="H16" i="17"/>
  <c r="O29" i="17"/>
  <c r="O16" i="17"/>
  <c r="H14" i="17"/>
  <c r="O15" i="17"/>
  <c r="H37" i="17"/>
  <c r="H13" i="17"/>
  <c r="O14" i="17"/>
  <c r="H24" i="17"/>
  <c r="O37" i="17"/>
  <c r="O13" i="17"/>
  <c r="H35" i="17"/>
  <c r="H23" i="17"/>
  <c r="O24" i="17"/>
  <c r="H10" i="17"/>
  <c r="O35" i="17"/>
  <c r="O11" i="17"/>
  <c r="O9" i="17"/>
  <c r="H32" i="17"/>
  <c r="H20" i="17"/>
  <c r="O33" i="17"/>
  <c r="O21" i="17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0" i="18"/>
  <c r="AA36" i="12"/>
  <c r="AA12" i="12"/>
  <c r="S17" i="18"/>
  <c r="S13" i="18"/>
  <c r="S27" i="18"/>
  <c r="R27" i="18" s="1"/>
  <c r="R42" i="1" s="1"/>
  <c r="S12" i="18"/>
  <c r="S16" i="18"/>
  <c r="S6" i="18"/>
  <c r="AA11" i="8"/>
  <c r="AA23" i="10"/>
  <c r="AA35" i="16"/>
  <c r="S28" i="18"/>
  <c r="R28" i="18" s="1"/>
  <c r="R43" i="1" s="1"/>
  <c r="S7" i="18"/>
  <c r="S23" i="18"/>
  <c r="R23" i="18" s="1"/>
  <c r="R38" i="1" s="1"/>
  <c r="S31" i="18"/>
  <c r="R31" i="18" s="1"/>
  <c r="R46" i="1" s="1"/>
  <c r="S20" i="18"/>
  <c r="R20" i="18" s="1"/>
  <c r="R35" i="1" s="1"/>
  <c r="S9" i="18"/>
  <c r="S22" i="18"/>
  <c r="R22" i="18" s="1"/>
  <c r="R37" i="1" s="1"/>
  <c r="S21" i="18"/>
  <c r="R21" i="18" s="1"/>
  <c r="R36" i="1" s="1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2" i="18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4" i="18"/>
  <c r="AA20" i="9"/>
  <c r="AA35" i="9"/>
  <c r="S8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16" i="18"/>
  <c r="P23" i="18"/>
  <c r="P25" i="18"/>
  <c r="P18" i="18"/>
  <c r="P9" i="18"/>
  <c r="P21" i="18"/>
  <c r="P32" i="18"/>
  <c r="P19" i="18"/>
  <c r="P14" i="18"/>
  <c r="P10" i="18"/>
  <c r="P26" i="18"/>
  <c r="P4" i="18"/>
  <c r="P6" i="18"/>
  <c r="P8" i="18"/>
  <c r="P29" i="18"/>
  <c r="P27" i="18"/>
  <c r="P15" i="18"/>
  <c r="P13" i="18"/>
  <c r="P7" i="18"/>
  <c r="P30" i="18"/>
  <c r="P37" i="18"/>
  <c r="P35" i="18"/>
  <c r="P31" i="18"/>
  <c r="P12" i="18"/>
  <c r="P20" i="18"/>
  <c r="P24" i="18"/>
  <c r="P2" i="18"/>
  <c r="P34" i="18"/>
  <c r="P36" i="18"/>
  <c r="P22" i="18"/>
  <c r="P5" i="18"/>
  <c r="P3" i="18"/>
  <c r="P11" i="18"/>
  <c r="P17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28" i="18"/>
  <c r="D33" i="18"/>
  <c r="D16" i="18"/>
  <c r="D23" i="18"/>
  <c r="D25" i="18"/>
  <c r="D18" i="18"/>
  <c r="D9" i="18"/>
  <c r="D3" i="18"/>
  <c r="D32" i="18"/>
  <c r="D19" i="18"/>
  <c r="D14" i="18"/>
  <c r="D10" i="18"/>
  <c r="D26" i="18"/>
  <c r="D4" i="18"/>
  <c r="D6" i="18"/>
  <c r="D5" i="18"/>
  <c r="D31" i="18"/>
  <c r="D20" i="18"/>
  <c r="D2" i="18"/>
  <c r="D36" i="18"/>
  <c r="D12" i="18"/>
  <c r="D24" i="18"/>
  <c r="D34" i="18"/>
  <c r="D29" i="18"/>
  <c r="D7" i="18"/>
  <c r="D35" i="18"/>
  <c r="D27" i="18"/>
  <c r="D30" i="18"/>
  <c r="D15" i="18"/>
  <c r="D37" i="18"/>
  <c r="D22" i="18"/>
  <c r="D13" i="18"/>
  <c r="D11" i="18"/>
  <c r="D8" i="18"/>
  <c r="D17" i="18"/>
  <c r="L5" i="18"/>
  <c r="L35" i="18"/>
  <c r="L29" i="18"/>
  <c r="L3" i="18"/>
  <c r="L21" i="18"/>
  <c r="L27" i="18"/>
  <c r="L15" i="18"/>
  <c r="L13" i="18"/>
  <c r="L7" i="18"/>
  <c r="L30" i="18"/>
  <c r="L37" i="18"/>
  <c r="L22" i="18"/>
  <c r="L28" i="18"/>
  <c r="L33" i="18"/>
  <c r="L16" i="18"/>
  <c r="L23" i="18"/>
  <c r="L25" i="18"/>
  <c r="L18" i="18"/>
  <c r="L9" i="18"/>
  <c r="L32" i="18"/>
  <c r="L19" i="18"/>
  <c r="L14" i="18"/>
  <c r="L10" i="18"/>
  <c r="L26" i="18"/>
  <c r="L4" i="18"/>
  <c r="L6" i="18"/>
  <c r="L31" i="18"/>
  <c r="L12" i="18"/>
  <c r="L20" i="18"/>
  <c r="L24" i="18"/>
  <c r="L2" i="18"/>
  <c r="L34" i="18"/>
  <c r="L36" i="18"/>
  <c r="L11" i="18"/>
  <c r="L17" i="18"/>
  <c r="L8" i="18"/>
  <c r="E5" i="18"/>
  <c r="E31" i="18"/>
  <c r="E20" i="18"/>
  <c r="E2" i="18"/>
  <c r="E36" i="18"/>
  <c r="E12" i="18"/>
  <c r="E24" i="18"/>
  <c r="E34" i="18"/>
  <c r="E35" i="18"/>
  <c r="E29" i="18"/>
  <c r="E27" i="18"/>
  <c r="E15" i="18"/>
  <c r="E13" i="18"/>
  <c r="E7" i="18"/>
  <c r="E30" i="18"/>
  <c r="E37" i="18"/>
  <c r="E22" i="18"/>
  <c r="E21" i="18"/>
  <c r="E28" i="18"/>
  <c r="E33" i="18"/>
  <c r="E16" i="18"/>
  <c r="E23" i="18"/>
  <c r="E25" i="18"/>
  <c r="E18" i="18"/>
  <c r="E9" i="18"/>
  <c r="E10" i="18"/>
  <c r="E32" i="18"/>
  <c r="E26" i="18"/>
  <c r="E19" i="18"/>
  <c r="E4" i="18"/>
  <c r="E14" i="18"/>
  <c r="E6" i="18"/>
  <c r="E8" i="18"/>
  <c r="E3" i="18"/>
  <c r="E11" i="18"/>
  <c r="E17" i="18"/>
  <c r="O29" i="18"/>
  <c r="O27" i="18"/>
  <c r="O15" i="18"/>
  <c r="O13" i="18"/>
  <c r="O7" i="18"/>
  <c r="O30" i="18"/>
  <c r="O37" i="18"/>
  <c r="O35" i="18"/>
  <c r="O28" i="18"/>
  <c r="O33" i="18"/>
  <c r="O16" i="18"/>
  <c r="O23" i="18"/>
  <c r="O25" i="18"/>
  <c r="O18" i="18"/>
  <c r="O9" i="18"/>
  <c r="O21" i="18"/>
  <c r="O5" i="18"/>
  <c r="O31" i="18"/>
  <c r="O20" i="18"/>
  <c r="O2" i="18"/>
  <c r="O36" i="18"/>
  <c r="O12" i="18"/>
  <c r="O24" i="18"/>
  <c r="O34" i="18"/>
  <c r="O22" i="18"/>
  <c r="O32" i="18"/>
  <c r="O26" i="18"/>
  <c r="O19" i="18"/>
  <c r="O4" i="18"/>
  <c r="O14" i="18"/>
  <c r="O6" i="18"/>
  <c r="O10" i="18"/>
  <c r="O8" i="18"/>
  <c r="O3" i="18"/>
  <c r="O17" i="18"/>
  <c r="O11" i="18"/>
  <c r="H28" i="18"/>
  <c r="H33" i="18"/>
  <c r="H16" i="18"/>
  <c r="H23" i="18"/>
  <c r="H25" i="18"/>
  <c r="H18" i="18"/>
  <c r="H9" i="18"/>
  <c r="H35" i="18"/>
  <c r="H32" i="18"/>
  <c r="H19" i="18"/>
  <c r="H14" i="18"/>
  <c r="H10" i="18"/>
  <c r="H26" i="18"/>
  <c r="H4" i="18"/>
  <c r="H6" i="18"/>
  <c r="H21" i="18"/>
  <c r="H5" i="18"/>
  <c r="H31" i="18"/>
  <c r="H20" i="18"/>
  <c r="H2" i="18"/>
  <c r="H36" i="18"/>
  <c r="H12" i="18"/>
  <c r="H24" i="18"/>
  <c r="H34" i="18"/>
  <c r="H15" i="18"/>
  <c r="H37" i="18"/>
  <c r="H13" i="18"/>
  <c r="H22" i="18"/>
  <c r="H29" i="18"/>
  <c r="H7" i="18"/>
  <c r="H30" i="18"/>
  <c r="H27" i="18"/>
  <c r="H11" i="18"/>
  <c r="H8" i="18"/>
  <c r="H3" i="18"/>
  <c r="H17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" i="18"/>
  <c r="F28" i="18"/>
  <c r="F33" i="18"/>
  <c r="F16" i="18"/>
  <c r="F23" i="18"/>
  <c r="F25" i="18"/>
  <c r="F18" i="18"/>
  <c r="F9" i="18"/>
  <c r="F32" i="18"/>
  <c r="F19" i="18"/>
  <c r="F14" i="18"/>
  <c r="F10" i="18"/>
  <c r="F26" i="18"/>
  <c r="F4" i="18"/>
  <c r="F6" i="18"/>
  <c r="F35" i="18"/>
  <c r="F5" i="18"/>
  <c r="F31" i="18"/>
  <c r="F20" i="18"/>
  <c r="F2" i="18"/>
  <c r="F36" i="18"/>
  <c r="F12" i="18"/>
  <c r="F24" i="18"/>
  <c r="F34" i="18"/>
  <c r="F21" i="18"/>
  <c r="F13" i="18"/>
  <c r="F22" i="18"/>
  <c r="F29" i="18"/>
  <c r="F7" i="18"/>
  <c r="F27" i="18"/>
  <c r="F30" i="18"/>
  <c r="F37" i="18"/>
  <c r="F15" i="18"/>
  <c r="F11" i="18"/>
  <c r="F17" i="18"/>
  <c r="F8" i="18"/>
  <c r="G21" i="18"/>
  <c r="G5" i="18"/>
  <c r="G31" i="18"/>
  <c r="G20" i="18"/>
  <c r="G2" i="18"/>
  <c r="G36" i="18"/>
  <c r="G12" i="18"/>
  <c r="G24" i="18"/>
  <c r="G34" i="18"/>
  <c r="G17" i="18"/>
  <c r="G29" i="18"/>
  <c r="G27" i="18"/>
  <c r="G15" i="18"/>
  <c r="G13" i="18"/>
  <c r="G7" i="18"/>
  <c r="G30" i="18"/>
  <c r="G37" i="18"/>
  <c r="G22" i="18"/>
  <c r="G28" i="18"/>
  <c r="G33" i="18"/>
  <c r="G16" i="18"/>
  <c r="G23" i="18"/>
  <c r="G25" i="18"/>
  <c r="G18" i="18"/>
  <c r="G9" i="18"/>
  <c r="G14" i="18"/>
  <c r="G6" i="18"/>
  <c r="G10" i="18"/>
  <c r="G32" i="18"/>
  <c r="G26" i="18"/>
  <c r="G19" i="18"/>
  <c r="G35" i="18"/>
  <c r="G4" i="18"/>
  <c r="G8" i="18"/>
  <c r="G11" i="18"/>
  <c r="G3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16" i="18"/>
  <c r="N23" i="18"/>
  <c r="N25" i="18"/>
  <c r="N18" i="18"/>
  <c r="N9" i="18"/>
  <c r="N21" i="18"/>
  <c r="N32" i="18"/>
  <c r="N19" i="18"/>
  <c r="N14" i="18"/>
  <c r="N10" i="18"/>
  <c r="N26" i="18"/>
  <c r="N4" i="18"/>
  <c r="N6" i="18"/>
  <c r="N29" i="18"/>
  <c r="N27" i="18"/>
  <c r="N15" i="18"/>
  <c r="N13" i="18"/>
  <c r="N7" i="18"/>
  <c r="N30" i="18"/>
  <c r="N37" i="18"/>
  <c r="N22" i="18"/>
  <c r="N5" i="18"/>
  <c r="N36" i="18"/>
  <c r="N31" i="18"/>
  <c r="N12" i="18"/>
  <c r="N20" i="18"/>
  <c r="N24" i="18"/>
  <c r="N2" i="18"/>
  <c r="N34" i="18"/>
  <c r="N8" i="18"/>
  <c r="N11" i="18"/>
  <c r="N17" i="18"/>
  <c r="N3" i="18"/>
  <c r="Q28" i="18"/>
  <c r="Q33" i="18"/>
  <c r="Q16" i="18"/>
  <c r="Q23" i="18"/>
  <c r="Q25" i="18"/>
  <c r="Q18" i="18"/>
  <c r="Q9" i="18"/>
  <c r="Q21" i="18"/>
  <c r="Q32" i="18"/>
  <c r="Q19" i="18"/>
  <c r="Q14" i="18"/>
  <c r="Q10" i="18"/>
  <c r="Q26" i="18"/>
  <c r="Q4" i="18"/>
  <c r="Q6" i="18"/>
  <c r="Q22" i="18"/>
  <c r="Q29" i="18"/>
  <c r="Q27" i="18"/>
  <c r="Q15" i="18"/>
  <c r="Q13" i="18"/>
  <c r="Q7" i="18"/>
  <c r="Q30" i="18"/>
  <c r="Q37" i="18"/>
  <c r="Q35" i="18"/>
  <c r="Q31" i="18"/>
  <c r="Q12" i="18"/>
  <c r="Q20" i="18"/>
  <c r="Q24" i="18"/>
  <c r="Q2" i="18"/>
  <c r="Q34" i="18"/>
  <c r="Q5" i="18"/>
  <c r="Q36" i="18"/>
  <c r="Q8" i="18"/>
  <c r="Q3" i="18"/>
  <c r="Q11" i="18"/>
  <c r="Q17" i="18"/>
  <c r="M5" i="18"/>
  <c r="M31" i="18"/>
  <c r="M20" i="18"/>
  <c r="M2" i="18"/>
  <c r="M36" i="18"/>
  <c r="M12" i="18"/>
  <c r="M24" i="18"/>
  <c r="M34" i="18"/>
  <c r="M22" i="18"/>
  <c r="M29" i="18"/>
  <c r="M27" i="18"/>
  <c r="M15" i="18"/>
  <c r="M13" i="18"/>
  <c r="M7" i="18"/>
  <c r="M30" i="18"/>
  <c r="M37" i="18"/>
  <c r="M35" i="18"/>
  <c r="M32" i="18"/>
  <c r="M19" i="18"/>
  <c r="M14" i="18"/>
  <c r="M10" i="18"/>
  <c r="M26" i="18"/>
  <c r="M4" i="18"/>
  <c r="M6" i="18"/>
  <c r="M8" i="18"/>
  <c r="M28" i="18"/>
  <c r="M25" i="18"/>
  <c r="M33" i="18"/>
  <c r="M18" i="18"/>
  <c r="M16" i="18"/>
  <c r="M9" i="18"/>
  <c r="M23" i="18"/>
  <c r="M21" i="18"/>
  <c r="M3" i="18"/>
  <c r="M11" i="18"/>
  <c r="M17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4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8" i="18"/>
  <c r="R8" i="18" s="1"/>
  <c r="T34" i="18"/>
  <c r="T3" i="18"/>
  <c r="W17" i="18"/>
  <c r="K17" i="18"/>
  <c r="K34" i="18"/>
  <c r="W34" i="18"/>
  <c r="O46" i="13"/>
  <c r="D6" i="13" s="1"/>
  <c r="R46" i="9"/>
  <c r="E7" i="9" s="1"/>
  <c r="J46" i="10"/>
  <c r="E3" i="10" s="1"/>
  <c r="N46" i="12"/>
  <c r="E5" i="12" s="1"/>
  <c r="T17" i="18"/>
  <c r="R17" i="18" s="1"/>
  <c r="E51" i="1"/>
  <c r="W8" i="18"/>
  <c r="K8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" i="18"/>
  <c r="T11" i="18"/>
  <c r="T35" i="18"/>
  <c r="L47" i="1"/>
  <c r="K11" i="18"/>
  <c r="W11" i="18"/>
  <c r="N46" i="9"/>
  <c r="E5" i="9" s="1"/>
  <c r="T21" i="18"/>
  <c r="K3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14" i="18"/>
  <c r="G26" i="1"/>
  <c r="G24" i="1"/>
  <c r="M32" i="1"/>
  <c r="O20" i="1"/>
  <c r="E38" i="1"/>
  <c r="E32" i="1"/>
  <c r="H17" i="1"/>
  <c r="O35" i="1"/>
  <c r="H26" i="1"/>
  <c r="E17" i="1"/>
  <c r="K6" i="18"/>
  <c r="C3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7" i="18"/>
  <c r="W12" i="18"/>
  <c r="W20" i="18"/>
  <c r="W16" i="18"/>
  <c r="W36" i="18"/>
  <c r="W13" i="18"/>
  <c r="K19" i="18"/>
  <c r="W10" i="18"/>
  <c r="K24" i="18"/>
  <c r="M33" i="1"/>
  <c r="G36" i="1"/>
  <c r="W29" i="18"/>
  <c r="W23" i="18"/>
  <c r="I34" i="1"/>
  <c r="K2" i="18"/>
  <c r="W18" i="18"/>
  <c r="W15" i="18"/>
  <c r="W32" i="18"/>
  <c r="W5" i="18"/>
  <c r="W26" i="18"/>
  <c r="M19" i="1"/>
  <c r="E31" i="1"/>
  <c r="T5" i="18"/>
  <c r="T14" i="18"/>
  <c r="W25" i="18"/>
  <c r="W27" i="18"/>
  <c r="W24" i="18"/>
  <c r="W28" i="18"/>
  <c r="W37" i="18"/>
  <c r="W6" i="18"/>
  <c r="T6" i="18"/>
  <c r="R6" i="18" s="1"/>
  <c r="W30" i="18"/>
  <c r="W9" i="18"/>
  <c r="G27" i="1"/>
  <c r="K12" i="18"/>
  <c r="W2" i="18"/>
  <c r="L22" i="1"/>
  <c r="T28" i="18"/>
  <c r="T7" i="18"/>
  <c r="R7" i="18" s="1"/>
  <c r="T20" i="18"/>
  <c r="T9" i="18"/>
  <c r="R9" i="18" s="1"/>
  <c r="T36" i="18"/>
  <c r="T26" i="18"/>
  <c r="T16" i="18"/>
  <c r="R16" i="18" s="1"/>
  <c r="T37" i="18"/>
  <c r="T13" i="18"/>
  <c r="R13" i="18" s="1"/>
  <c r="T29" i="18"/>
  <c r="T23" i="18"/>
  <c r="L40" i="1"/>
  <c r="L25" i="1"/>
  <c r="W14" i="18"/>
  <c r="T15" i="18"/>
  <c r="T12" i="18"/>
  <c r="R12" i="18" s="1"/>
  <c r="L46" i="1"/>
  <c r="T10" i="18"/>
  <c r="R10" i="18" s="1"/>
  <c r="M22" i="1"/>
  <c r="I29" i="1"/>
  <c r="T19" i="18"/>
  <c r="W19" i="18"/>
  <c r="T22" i="18"/>
  <c r="W22" i="18"/>
  <c r="T18" i="18"/>
  <c r="T2" i="18"/>
  <c r="R2" i="18" s="1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7" i="18"/>
  <c r="M17" i="1"/>
  <c r="Q17" i="1"/>
  <c r="K13" i="18"/>
  <c r="K28" i="18"/>
  <c r="W4" i="18"/>
  <c r="K33" i="18"/>
  <c r="K30" i="18"/>
  <c r="K4" i="18"/>
  <c r="K9" i="18"/>
  <c r="K5" i="18"/>
  <c r="K37" i="18"/>
  <c r="K16" i="18"/>
  <c r="K25" i="18"/>
  <c r="K10" i="18"/>
  <c r="K23" i="18"/>
  <c r="K18" i="18"/>
  <c r="K20" i="18"/>
  <c r="K36" i="18"/>
  <c r="K22" i="18"/>
  <c r="K31" i="18"/>
  <c r="T4" i="18"/>
  <c r="R4" i="18" s="1"/>
  <c r="K15" i="18"/>
  <c r="K27" i="18"/>
  <c r="K26" i="18"/>
  <c r="Q54" i="1" l="1"/>
  <c r="P54" i="1"/>
  <c r="O54" i="1"/>
  <c r="N54" i="1"/>
  <c r="R23" i="1"/>
  <c r="M54" i="1"/>
  <c r="L54" i="1"/>
  <c r="I54" i="1"/>
  <c r="H54" i="1"/>
  <c r="G54" i="1"/>
  <c r="F54" i="1"/>
  <c r="E54" i="1"/>
  <c r="E2" i="19"/>
  <c r="E6" i="19"/>
  <c r="E5" i="19"/>
  <c r="E3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4" i="19"/>
  <c r="D7" i="17"/>
  <c r="D6" i="17"/>
  <c r="E2" i="17"/>
  <c r="F7" i="19"/>
  <c r="I7" i="17"/>
  <c r="K2" i="19"/>
  <c r="L7" i="17"/>
  <c r="N2" i="19"/>
  <c r="F6" i="19"/>
  <c r="E5" i="17"/>
  <c r="L6" i="17"/>
  <c r="N3" i="19"/>
  <c r="D2" i="17"/>
  <c r="H2" i="19"/>
  <c r="G7" i="17"/>
  <c r="I5" i="17"/>
  <c r="K6" i="19"/>
  <c r="K4" i="19"/>
  <c r="I4" i="17"/>
  <c r="L3" i="17"/>
  <c r="N5" i="19"/>
  <c r="K7" i="19"/>
  <c r="I2" i="17"/>
  <c r="D11" i="1"/>
  <c r="G3" i="17"/>
  <c r="H5" i="19"/>
  <c r="I6" i="17"/>
  <c r="K3" i="19"/>
  <c r="N6" i="19"/>
  <c r="L5" i="17"/>
  <c r="N7" i="19"/>
  <c r="L2" i="17"/>
  <c r="D5" i="17"/>
  <c r="G4" i="17"/>
  <c r="H4" i="19"/>
  <c r="D10" i="1"/>
  <c r="H3" i="19"/>
  <c r="G6" i="17"/>
  <c r="E7" i="17"/>
  <c r="F2" i="19"/>
  <c r="G2" i="17"/>
  <c r="H7" i="19"/>
  <c r="F3" i="19"/>
  <c r="E6" i="17"/>
  <c r="N4" i="19"/>
  <c r="L4" i="17"/>
  <c r="D3" i="17"/>
  <c r="M4" i="17"/>
  <c r="O4" i="19"/>
  <c r="M6" i="17"/>
  <c r="O3" i="19"/>
  <c r="O6" i="19"/>
  <c r="M5" i="17"/>
  <c r="M3" i="17"/>
  <c r="O5" i="19"/>
  <c r="M2" i="17"/>
  <c r="O7" i="19"/>
  <c r="M7" i="17"/>
  <c r="O2" i="19"/>
  <c r="P2" i="19"/>
  <c r="N7" i="17"/>
  <c r="P6" i="19"/>
  <c r="N5" i="17"/>
  <c r="P4" i="19"/>
  <c r="N4" i="17"/>
  <c r="N2" i="17"/>
  <c r="P7" i="19"/>
  <c r="N6" i="17"/>
  <c r="P3" i="19"/>
  <c r="P5" i="19"/>
  <c r="N3" i="17"/>
  <c r="M3" i="19"/>
  <c r="K6" i="17"/>
  <c r="M6" i="19"/>
  <c r="K5" i="17"/>
  <c r="M5" i="19"/>
  <c r="K3" i="17"/>
  <c r="M7" i="19"/>
  <c r="K2" i="17"/>
  <c r="M2" i="19"/>
  <c r="K7" i="17"/>
  <c r="M4" i="19"/>
  <c r="K4" i="17"/>
  <c r="J5" i="17"/>
  <c r="L6" i="19"/>
  <c r="J2" i="17"/>
  <c r="L7" i="19"/>
  <c r="J3" i="17"/>
  <c r="L5" i="19"/>
  <c r="L3" i="19"/>
  <c r="J6" i="17"/>
  <c r="J7" i="17"/>
  <c r="L2" i="19"/>
  <c r="J4" i="17"/>
  <c r="L4" i="19"/>
  <c r="G2" i="19"/>
  <c r="F7" i="17"/>
  <c r="G6" i="19"/>
  <c r="F5" i="17"/>
  <c r="F2" i="17"/>
  <c r="G7" i="19"/>
  <c r="F4" i="17"/>
  <c r="G4" i="19"/>
  <c r="G3" i="19"/>
  <c r="F6" i="17"/>
  <c r="C6" i="17"/>
  <c r="C5" i="17"/>
  <c r="D2" i="6"/>
  <c r="D4" i="6"/>
  <c r="D3" i="6"/>
  <c r="U36" i="1" l="1"/>
  <c r="U41" i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O4" i="17"/>
  <c r="O3" i="17"/>
  <c r="H5" i="17"/>
  <c r="I5" i="19" s="1"/>
  <c r="O5" i="17"/>
  <c r="Q5" i="19" s="1"/>
  <c r="R9" i="1" s="1"/>
  <c r="F7" i="1"/>
  <c r="D6" i="19"/>
  <c r="J6" i="19" s="1"/>
  <c r="J35" i="18"/>
  <c r="I35" i="18" s="1"/>
  <c r="J50" i="1" s="1"/>
  <c r="U51" i="1"/>
  <c r="J33" i="18"/>
  <c r="I33" i="18" s="1"/>
  <c r="J48" i="1" s="1"/>
  <c r="J9" i="18"/>
  <c r="I9" i="18" s="1"/>
  <c r="J18" i="18"/>
  <c r="I18" i="18" s="1"/>
  <c r="J33" i="1" s="1"/>
  <c r="D3" i="19"/>
  <c r="J3" i="19" s="1"/>
  <c r="J24" i="18"/>
  <c r="I24" i="18" s="1"/>
  <c r="J39" i="1" s="1"/>
  <c r="J26" i="18"/>
  <c r="I26" i="18" s="1"/>
  <c r="J41" i="1" s="1"/>
  <c r="J22" i="18"/>
  <c r="I22" i="18" s="1"/>
  <c r="J37" i="1" s="1"/>
  <c r="J3" i="18"/>
  <c r="I3" i="18" s="1"/>
  <c r="D2" i="19"/>
  <c r="T2" i="19" s="1"/>
  <c r="J34" i="18"/>
  <c r="I34" i="18" s="1"/>
  <c r="J49" i="1" s="1"/>
  <c r="U25" i="1"/>
  <c r="U47" i="1"/>
  <c r="J8" i="18"/>
  <c r="I8" i="18" s="1"/>
  <c r="J10" i="18"/>
  <c r="I10" i="18" s="1"/>
  <c r="J27" i="18"/>
  <c r="I27" i="18" s="1"/>
  <c r="J42" i="1" s="1"/>
  <c r="J36" i="18"/>
  <c r="I36" i="18" s="1"/>
  <c r="J51" i="1" s="1"/>
  <c r="J13" i="18"/>
  <c r="I13" i="18" s="1"/>
  <c r="J17" i="18"/>
  <c r="I17" i="18" s="1"/>
  <c r="J25" i="18"/>
  <c r="I25" i="18" s="1"/>
  <c r="J40" i="1" s="1"/>
  <c r="J14" i="18"/>
  <c r="I14" i="18" s="1"/>
  <c r="J2" i="18"/>
  <c r="I2" i="18" s="1"/>
  <c r="J16" i="18"/>
  <c r="I16" i="18" s="1"/>
  <c r="J28" i="18"/>
  <c r="I28" i="18" s="1"/>
  <c r="J43" i="1" s="1"/>
  <c r="J21" i="18"/>
  <c r="I21" i="18" s="1"/>
  <c r="J36" i="1" s="1"/>
  <c r="J11" i="18"/>
  <c r="I11" i="18" s="1"/>
  <c r="U26" i="1"/>
  <c r="U46" i="1"/>
  <c r="U44" i="1"/>
  <c r="U37" i="1"/>
  <c r="U34" i="1"/>
  <c r="U30" i="1"/>
  <c r="U23" i="1"/>
  <c r="U19" i="1"/>
  <c r="U31" i="1"/>
  <c r="U50" i="1"/>
  <c r="U42" i="1"/>
  <c r="U39" i="1"/>
  <c r="J30" i="18"/>
  <c r="I30" i="18" s="1"/>
  <c r="J45" i="1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5" i="18"/>
  <c r="I5" i="18" s="1"/>
  <c r="J32" i="18"/>
  <c r="I32" i="18" s="1"/>
  <c r="J47" i="1" s="1"/>
  <c r="J6" i="18"/>
  <c r="I6" i="18" s="1"/>
  <c r="J4" i="18"/>
  <c r="I4" i="18" s="1"/>
  <c r="J20" i="18"/>
  <c r="I20" i="18" s="1"/>
  <c r="J35" i="1" s="1"/>
  <c r="J23" i="18"/>
  <c r="I23" i="18" s="1"/>
  <c r="J38" i="1" s="1"/>
  <c r="J37" i="18"/>
  <c r="I37" i="18" s="1"/>
  <c r="J52" i="1" s="1"/>
  <c r="J12" i="18"/>
  <c r="I12" i="18" s="1"/>
  <c r="J19" i="18"/>
  <c r="I19" i="18" s="1"/>
  <c r="J34" i="1" s="1"/>
  <c r="J29" i="18"/>
  <c r="I29" i="18" s="1"/>
  <c r="J44" i="1" s="1"/>
  <c r="J15" i="18"/>
  <c r="I15" i="18" s="1"/>
  <c r="J31" i="18"/>
  <c r="I31" i="18" s="1"/>
  <c r="J46" i="1" s="1"/>
  <c r="J7" i="18"/>
  <c r="I7" i="18" s="1"/>
  <c r="P11" i="1"/>
  <c r="G11" i="1"/>
  <c r="C3" i="17"/>
  <c r="H3" i="17" s="1"/>
  <c r="D5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5" i="19"/>
  <c r="N10" i="1"/>
  <c r="N6" i="1"/>
  <c r="N7" i="1"/>
  <c r="R2" i="19"/>
  <c r="R3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V36" i="1" l="1"/>
  <c r="V37" i="1"/>
  <c r="V42" i="1"/>
  <c r="Q2" i="19"/>
  <c r="R6" i="1" s="1"/>
  <c r="Q4" i="19"/>
  <c r="R8" i="1" s="1"/>
  <c r="Q3" i="19"/>
  <c r="R7" i="1" s="1"/>
  <c r="J25" i="1"/>
  <c r="J18" i="1"/>
  <c r="J20" i="1"/>
  <c r="J28" i="1"/>
  <c r="J22" i="1"/>
  <c r="J31" i="1"/>
  <c r="J30" i="1"/>
  <c r="J32" i="1"/>
  <c r="J29" i="1"/>
  <c r="J23" i="1"/>
  <c r="J27" i="1"/>
  <c r="J21" i="1"/>
  <c r="J26" i="1"/>
  <c r="J24" i="1"/>
  <c r="J19" i="1"/>
  <c r="I3" i="19"/>
  <c r="P2" i="17"/>
  <c r="S5" i="18"/>
  <c r="R5" i="18" s="1"/>
  <c r="S11" i="18"/>
  <c r="R11" i="18" s="1"/>
  <c r="S30" i="18"/>
  <c r="R30" i="18" s="1"/>
  <c r="R45" i="1" s="1"/>
  <c r="S34" i="18"/>
  <c r="R34" i="18" s="1"/>
  <c r="R49" i="1" s="1"/>
  <c r="S3" i="18"/>
  <c r="R3" i="18" s="1"/>
  <c r="S37" i="18"/>
  <c r="R37" i="18" s="1"/>
  <c r="R52" i="1" s="1"/>
  <c r="S15" i="18"/>
  <c r="R15" i="18" s="1"/>
  <c r="S33" i="18"/>
  <c r="R33" i="18" s="1"/>
  <c r="R48" i="1" s="1"/>
  <c r="T6" i="19"/>
  <c r="S19" i="18"/>
  <c r="R19" i="18" s="1"/>
  <c r="R34" i="1" s="1"/>
  <c r="S18" i="18"/>
  <c r="R18" i="18" s="1"/>
  <c r="R33" i="1" s="1"/>
  <c r="V52" i="1"/>
  <c r="V51" i="1"/>
  <c r="T3" i="19"/>
  <c r="V7" i="18"/>
  <c r="U7" i="18" s="1"/>
  <c r="J2" i="19"/>
  <c r="I2" i="19" s="1"/>
  <c r="V29" i="1"/>
  <c r="V17" i="18"/>
  <c r="U17" i="18" s="1"/>
  <c r="V35" i="18"/>
  <c r="U35" i="18" s="1"/>
  <c r="T50" i="1" s="1"/>
  <c r="V10" i="18"/>
  <c r="U10" i="18" s="1"/>
  <c r="V40" i="1"/>
  <c r="V26" i="1"/>
  <c r="V48" i="1"/>
  <c r="S14" i="18"/>
  <c r="R14" i="18" s="1"/>
  <c r="S26" i="18"/>
  <c r="R26" i="18" s="1"/>
  <c r="R41" i="1" s="1"/>
  <c r="O45" i="17"/>
  <c r="V20" i="18"/>
  <c r="U20" i="18" s="1"/>
  <c r="T35" i="1" s="1"/>
  <c r="V47" i="1"/>
  <c r="V36" i="18"/>
  <c r="U36" i="18" s="1"/>
  <c r="T51" i="1" s="1"/>
  <c r="V16" i="18"/>
  <c r="U16" i="18" s="1"/>
  <c r="V22" i="18"/>
  <c r="U22" i="18" s="1"/>
  <c r="T37" i="1" s="1"/>
  <c r="V46" i="1"/>
  <c r="V28" i="18"/>
  <c r="U28" i="18" s="1"/>
  <c r="T43" i="1" s="1"/>
  <c r="V21" i="18"/>
  <c r="U21" i="18" s="1"/>
  <c r="T36" i="1" s="1"/>
  <c r="V2" i="18"/>
  <c r="U2" i="18" s="1"/>
  <c r="V13" i="18"/>
  <c r="U1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9" i="18"/>
  <c r="U9" i="18" s="1"/>
  <c r="V6" i="18"/>
  <c r="U6" i="18" s="1"/>
  <c r="V23" i="18"/>
  <c r="U23" i="18" s="1"/>
  <c r="T38" i="1" s="1"/>
  <c r="V29" i="18"/>
  <c r="U29" i="18" s="1"/>
  <c r="T44" i="1" s="1"/>
  <c r="V4" i="18"/>
  <c r="U4" i="18" s="1"/>
  <c r="V8" i="18"/>
  <c r="U8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S5" i="19" s="1"/>
  <c r="P6" i="17"/>
  <c r="S6" i="19" s="1"/>
  <c r="P7" i="17"/>
  <c r="P3" i="17"/>
  <c r="S2" i="19" s="1"/>
  <c r="M13" i="1"/>
  <c r="H13" i="1"/>
  <c r="N13" i="1"/>
  <c r="E6" i="1"/>
  <c r="K6" i="1" s="1"/>
  <c r="J4" i="19"/>
  <c r="I4" i="19" s="1"/>
  <c r="T4" i="19"/>
  <c r="E7" i="1"/>
  <c r="K7" i="1" s="1"/>
  <c r="T5" i="19"/>
  <c r="E8" i="1"/>
  <c r="K8" i="1" s="1"/>
  <c r="J5" i="19"/>
  <c r="J7" i="19"/>
  <c r="T7" i="19"/>
  <c r="J10" i="1"/>
  <c r="P9" i="17"/>
  <c r="V14" i="18" s="1"/>
  <c r="U14" i="18" s="1"/>
  <c r="P4" i="17"/>
  <c r="R18" i="1" l="1"/>
  <c r="R24" i="1"/>
  <c r="R17" i="1"/>
  <c r="V12" i="18"/>
  <c r="U12" i="18" s="1"/>
  <c r="R19" i="1"/>
  <c r="R20" i="1"/>
  <c r="R26" i="1"/>
  <c r="R25" i="1"/>
  <c r="T23" i="1"/>
  <c r="J54" i="1"/>
  <c r="R21" i="1"/>
  <c r="R28" i="1"/>
  <c r="R31" i="1"/>
  <c r="R32" i="1"/>
  <c r="R27" i="1"/>
  <c r="R30" i="1"/>
  <c r="R22" i="1"/>
  <c r="R29" i="1"/>
  <c r="S3" i="19"/>
  <c r="T7" i="1" s="1"/>
  <c r="J7" i="1"/>
  <c r="S4" i="19"/>
  <c r="T8" i="1" s="1"/>
  <c r="S7" i="19"/>
  <c r="T11" i="1" s="1"/>
  <c r="V5" i="18"/>
  <c r="U5" i="18" s="1"/>
  <c r="T18" i="1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15" i="18"/>
  <c r="U15" i="18" s="1"/>
  <c r="T10" i="1"/>
  <c r="V18" i="18"/>
  <c r="U18" i="18" s="1"/>
  <c r="T33" i="1" s="1"/>
  <c r="V3" i="18"/>
  <c r="U3" i="18" s="1"/>
  <c r="V19" i="18"/>
  <c r="U19" i="18" s="1"/>
  <c r="T34" i="1" s="1"/>
  <c r="V27" i="18"/>
  <c r="U27" i="18" s="1"/>
  <c r="T42" i="1" s="1"/>
  <c r="V31" i="18"/>
  <c r="U31" i="18" s="1"/>
  <c r="T46" i="1" s="1"/>
  <c r="V11" i="18"/>
  <c r="U11" i="18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T9" i="1"/>
  <c r="J9" i="1"/>
  <c r="J8" i="1"/>
  <c r="J11" i="1"/>
  <c r="E13" i="1"/>
  <c r="T24" i="1" l="1"/>
  <c r="T25" i="1"/>
  <c r="T20" i="1"/>
  <c r="T19" i="1"/>
  <c r="T30" i="1"/>
  <c r="T27" i="1"/>
  <c r="T22" i="1"/>
  <c r="T28" i="1"/>
  <c r="T31" i="1"/>
  <c r="T26" i="1"/>
  <c r="R54" i="1"/>
  <c r="T21" i="1"/>
  <c r="T32" i="1"/>
  <c r="T2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<sst xmlns="http://schemas.openxmlformats.org/spreadsheetml/2006/main" count="740" uniqueCount="139">
  <si>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</si>
  <si>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</si>
  <si>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</si>
  <si>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</si>
  <si>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</si>
  <si>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</si>
  <si>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</si>
  <si>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</si>
  <si>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</si>
  <si>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</si>
  <si>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</si>
  <si>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</si>
  <si>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</si>
  <si>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</si>
  <si>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</si>
  <si>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</si>
  <si>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</si>
  <si>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</si>
  <si>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</si>
  <si>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</si>
  <si>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</si>
  <si>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</si>
  <si>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</si>
  <si>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</si>
  <si>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</si>
  <si>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</si>
  <si>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</si>
  <si>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</si>
  <si>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</si>
  <si>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</si>
  <si>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</si>
  <si>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</si>
  <si>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</si>
  <si>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</si>
  <si>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</si>
  <si>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</si>
  <si>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</si>
  <si>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</si>
  <si>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</si>
  <si>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</si>
  <si>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</si>
  <si>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</si>
  <si>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</si>
  <si>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</si>
  <si>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</si>
  <si>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</si>
  <si>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</si>
  <si>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</si>
  <si>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</si>
  <si>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</si>
  <si>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</si>
  <si>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</si>
  <si>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</si>
  <si>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</si>
  <si>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</si>
  <si>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</si>
  <si>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</si>
  <si>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</si>
  <si>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</si>
  <si>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</si>
  <si>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</si>
  <si>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</si>
  <si>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</si>
  <si>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</si>
  <si>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</si>
  <si>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</si>
  <si>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</si>
  <si>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</si>
  <si>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</si>
  <si>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</si>
  <si>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</si>
  <si>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</si>
  <si>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</si>
  <si>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IV</t>
  </si>
  <si>
    <t>Verein V</t>
  </si>
  <si>
    <t>Verein VI</t>
  </si>
  <si>
    <t>Schütze 19</t>
  </si>
  <si>
    <t>Schütze 20</t>
  </si>
  <si>
    <t>Schütze 21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</si>
  <si>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</si>
  <si>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</si>
  <si>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</si>
  <si>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</si>
  <si>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</si>
  <si>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</si>
  <si>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</si>
  <si>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</si>
  <si>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</si>
  <si>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</si>
  <si>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</si>
  <si>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</si>
  <si>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</si>
  <si>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</si>
  <si>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</si>
  <si>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</si>
  <si>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</si>
  <si>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</si>
  <si>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</si>
  <si>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</si>
  <si>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</si>
  <si>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</si>
  <si>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</si>
  <si>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</si>
  <si>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</si>
  <si>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</si>
  <si>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14.04.26</t>
  </si>
  <si>
    <t>Eisten</t>
  </si>
  <si>
    <t>Werlte</t>
  </si>
  <si>
    <t>Sögel</t>
  </si>
  <si>
    <t xml:space="preserve">Werlte </t>
  </si>
  <si>
    <t>Eisten I</t>
  </si>
  <si>
    <t>Werlte I</t>
  </si>
  <si>
    <t>Sögel I</t>
  </si>
  <si>
    <t>Baalmann Werner</t>
  </si>
  <si>
    <t>Büter Wilhelm</t>
  </si>
  <si>
    <t>Ostermann Franz</t>
  </si>
  <si>
    <t>Schute Helmut</t>
  </si>
  <si>
    <t>x</t>
  </si>
  <si>
    <t>Broermann Carl</t>
  </si>
  <si>
    <t>Köbbe Gerd</t>
  </si>
  <si>
    <t>Staggenborg Hans</t>
  </si>
  <si>
    <t>Abeln Bernd</t>
  </si>
  <si>
    <t>Niermann Hans</t>
  </si>
  <si>
    <t>van der Lugt Dirk Jan</t>
  </si>
  <si>
    <t>Bode Hans Hermann</t>
  </si>
  <si>
    <t>Scholl Bruno</t>
  </si>
  <si>
    <t>Barnowski Paul</t>
  </si>
  <si>
    <t>Bü / Ba</t>
  </si>
  <si>
    <t>654 / 405</t>
  </si>
  <si>
    <t>WiBü</t>
  </si>
  <si>
    <t>Kensinger</t>
  </si>
  <si>
    <t>Dirk Jan van der Lugt</t>
  </si>
  <si>
    <t>059529687544</t>
  </si>
  <si>
    <t>,</t>
  </si>
  <si>
    <t>Dick</t>
  </si>
  <si>
    <t xml:space="preserve">Dick van der Lugt	</t>
  </si>
  <si>
    <t>405 / 654</t>
  </si>
  <si>
    <t xml:space="preserve"> </t>
  </si>
  <si>
    <t>Carl Broermann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</si>
</sst>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4" fontId="6" fillId="2" borderId="0" xfId="0" applyNumberFormat="1" applyFont="1" applyFill="1" applyAlignment="1">
      <alignment vertical="top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49"/>
      <c r="F1" s="20"/>
      <c r="G1" s="19"/>
      <c r="H1" s="20"/>
      <c r="I1" s="19"/>
      <c r="J1" s="18" t="s">
        <v>28</v>
      </c>
      <c r="K1" s="180" t="s">
        <v>65</v>
      </c>
      <c r="L1" s="180"/>
      <c r="M1" s="179" t="s">
        <v>17</v>
      </c>
      <c r="N1" s="179"/>
      <c r="O1" s="179"/>
      <c r="P1" s="178" t="s">
        <v>15</v>
      </c>
      <c r="Q1" s="17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94</v>
      </c>
      <c r="E3" s="116" t="s">
        <v>95</v>
      </c>
      <c r="F3" s="116" t="s">
        <v>96</v>
      </c>
      <c r="G3" s="116" t="s">
        <v>97</v>
      </c>
      <c r="H3" s="116" t="s">
        <v>98</v>
      </c>
      <c r="I3" s="116" t="s">
        <v>99</v>
      </c>
      <c r="J3" s="181" t="s">
        <v>1</v>
      </c>
      <c r="K3" s="181"/>
      <c r="L3" s="116" t="s">
        <v>100</v>
      </c>
      <c r="M3" s="116" t="s">
        <v>101</v>
      </c>
      <c r="N3" s="116" t="s">
        <v>102</v>
      </c>
      <c r="O3" s="116" t="s">
        <v>103</v>
      </c>
      <c r="P3" s="116" t="s">
        <v>104</v>
      </c>
      <c r="Q3" s="116" t="s">
        <v>105</v>
      </c>
      <c r="R3" s="171" t="s">
        <v>3</v>
      </c>
      <c r="S3" s="171"/>
      <c r="T3" s="171" t="s">
        <v>5</v>
      </c>
      <c r="U3" s="171"/>
    </row>
    <row r="4" spans="1:22" s="21" customFormat="1" ht="34.5" customHeight="1" x14ac:dyDescent="0.25">
      <c r="A4" s="29" t="s">
        <v>2</v>
      </c>
      <c r="B4" s="169" t="s">
        <v>47</v>
      </c>
      <c r="C4" s="170"/>
      <c r="D4" s="30" t="s">
        <v>106</v>
      </c>
      <c r="E4" s="30" t="s">
        <v>107</v>
      </c>
      <c r="F4" s="30" t="s">
        <v>108</v>
      </c>
      <c r="G4" s="30" t="s">
        <v>109</v>
      </c>
      <c r="H4" s="30" t="s">
        <v>108</v>
      </c>
      <c r="I4" s="30" t="s">
        <v>106</v>
      </c>
      <c r="J4" s="29" t="s">
        <v>0</v>
      </c>
      <c r="K4" s="31" t="s">
        <v>4</v>
      </c>
      <c r="L4" s="30" t="str">
        <f t="shared" ref="L4:P4" si="0">D4</f>
        <v>Eisten</v>
      </c>
      <c r="M4" s="30" t="str">
        <f t="shared" si="0"/>
        <v>Werlte</v>
      </c>
      <c r="N4" s="30" t="str">
        <f t="shared" si="0"/>
        <v>Sögel</v>
      </c>
      <c r="O4" s="30" t="s">
        <v>106</v>
      </c>
      <c r="P4" s="30" t="str">
        <f t="shared" si="0"/>
        <v>Sögel</v>
      </c>
      <c r="Q4" s="30" t="s">
        <v>107</v>
      </c>
      <c r="R4" s="32" t="s">
        <v>0</v>
      </c>
      <c r="S4" s="29" t="s">
        <v>4</v>
      </c>
      <c r="T4" s="31" t="s">
        <v>0</v>
      </c>
      <c r="U4" s="29" t="s">
        <v>6</v>
      </c>
      <c r="V4" s="17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76"/>
    </row>
    <row r="6" spans="1:22" ht="20.25" customHeight="1" x14ac:dyDescent="0.25">
      <c r="A6" s="35">
        <v>1</v>
      </c>
      <c r="B6" s="172" t="str">
        <f>'Übersicht Gruppen'!B2</f>
        <v>Eisten I</v>
      </c>
      <c r="C6" s="173"/>
      <c r="D6" s="36">
        <f>'Übersicht Gruppen'!C2</f>
        <v>621.20000000000005</v>
      </c>
      <c r="E6" s="36">
        <f>'Übersicht Gruppen'!D2</f>
        <v>626.90000000000009</v>
      </c>
      <c r="F6" s="36">
        <f>'Übersicht Gruppen'!E2</f>
        <v>617.5</v>
      </c>
      <c r="G6" s="36">
        <f>'Übersicht Gruppen'!F2</f>
        <v>619.79999999999995</v>
      </c>
      <c r="H6" s="36">
        <f>'Übersicht Gruppen'!G2</f>
        <v>616.59999999999991</v>
      </c>
      <c r="I6" s="36">
        <f>'Übersicht Gruppen'!H2</f>
        <v>624.9</v>
      </c>
      <c r="J6" s="37">
        <f>'Übersicht Gruppen'!I2</f>
        <v>621.15</v>
      </c>
      <c r="K6" s="38">
        <f t="shared" ref="K6:K11" si="1">SUM(D6:I6)</f>
        <v>3726.9</v>
      </c>
      <c r="L6" s="36">
        <f>'Übersicht Gruppen'!K2</f>
        <v>625.69999999999993</v>
      </c>
      <c r="M6" s="36">
        <f>'Übersicht Gruppen'!L2</f>
        <v>616.5</v>
      </c>
      <c r="N6" s="36">
        <f>'Übersicht Gruppen'!M2</f>
        <v>616.20000000000005</v>
      </c>
      <c r="O6" s="36">
        <f>'Übersicht Gruppen'!N2</f>
        <v>624.29999999999995</v>
      </c>
      <c r="P6" s="36">
        <f>'Übersicht Gruppen'!O2</f>
        <v>616.20000000000005</v>
      </c>
      <c r="Q6" s="36">
        <f>'Übersicht Gruppen'!P2</f>
        <v>622.6</v>
      </c>
      <c r="R6" s="37">
        <f>'Übersicht Gruppen'!Q2</f>
        <v>620.24999999999989</v>
      </c>
      <c r="S6" s="38">
        <f t="shared" ref="S6:S11" si="2">SUM(L6:Q6)</f>
        <v>3721.4999999999995</v>
      </c>
      <c r="T6" s="37">
        <f>'Übersicht Gruppen'!S2</f>
        <v>620.70000000000005</v>
      </c>
      <c r="U6" s="38">
        <f>SUM(S6+K6)</f>
        <v>7448.4</v>
      </c>
      <c r="V6" s="177"/>
    </row>
    <row r="7" spans="1:22" ht="20.25" customHeight="1" x14ac:dyDescent="0.25">
      <c r="A7" s="39">
        <v>2</v>
      </c>
      <c r="B7" s="174" t="str">
        <f>'Übersicht Gruppen'!B3</f>
        <v>Werlte I</v>
      </c>
      <c r="C7" s="175"/>
      <c r="D7" s="40">
        <f>'Übersicht Gruppen'!C3</f>
        <v>623.29999999999995</v>
      </c>
      <c r="E7" s="40">
        <f>'Übersicht Gruppen'!D3</f>
        <v>613</v>
      </c>
      <c r="F7" s="40">
        <f>'Übersicht Gruppen'!E3</f>
        <v>615.29999999999995</v>
      </c>
      <c r="G7" s="40">
        <f>'Übersicht Gruppen'!F3</f>
        <v>616.9</v>
      </c>
      <c r="H7" s="40">
        <f>'Übersicht Gruppen'!G3</f>
        <v>614.20000000000005</v>
      </c>
      <c r="I7" s="40">
        <f>'Übersicht Gruppen'!H3</f>
        <v>617.20000000000005</v>
      </c>
      <c r="J7" s="41">
        <f>'Übersicht Gruppen'!I3</f>
        <v>616.65</v>
      </c>
      <c r="K7" s="42">
        <f t="shared" si="1"/>
        <v>3699.8999999999996</v>
      </c>
      <c r="L7" s="40">
        <f>'Übersicht Gruppen'!K3</f>
        <v>626</v>
      </c>
      <c r="M7" s="40">
        <f>'Übersicht Gruppen'!L3</f>
        <v>615.40000000000009</v>
      </c>
      <c r="N7" s="40">
        <f>'Übersicht Gruppen'!M3</f>
        <v>612.79999999999995</v>
      </c>
      <c r="O7" s="40">
        <f>'Übersicht Gruppen'!N3</f>
        <v>610.6</v>
      </c>
      <c r="P7" s="40">
        <f>'Übersicht Gruppen'!O3</f>
        <v>614.1</v>
      </c>
      <c r="Q7" s="40">
        <f>'Übersicht Gruppen'!P3</f>
        <v>621.4</v>
      </c>
      <c r="R7" s="41">
        <f>'Übersicht Gruppen'!Q3</f>
        <v>616.7166666666667</v>
      </c>
      <c r="S7" s="42">
        <f t="shared" si="2"/>
        <v>3700.3</v>
      </c>
      <c r="T7" s="41">
        <f>'Übersicht Gruppen'!S3</f>
        <v>616.68333333333328</v>
      </c>
      <c r="U7" s="42">
        <f t="shared" ref="U7:U11" si="3">SUM(S7+K7)</f>
        <v>7400.2</v>
      </c>
      <c r="V7" s="42">
        <f>(U6-U7)*-1</f>
        <v>-48.199999999999818</v>
      </c>
    </row>
    <row r="8" spans="1:22" ht="20.25" customHeight="1" x14ac:dyDescent="0.25">
      <c r="A8" s="43">
        <v>3</v>
      </c>
      <c r="B8" s="172" t="str">
        <f>'Übersicht Gruppen'!B4</f>
        <v>Sögel I</v>
      </c>
      <c r="C8" s="173"/>
      <c r="D8" s="36">
        <f>'Übersicht Gruppen'!C4</f>
        <v>588.5</v>
      </c>
      <c r="E8" s="36">
        <f>'Übersicht Gruppen'!D4</f>
        <v>598.79999999999995</v>
      </c>
      <c r="F8" s="36">
        <f>'Übersicht Gruppen'!E4</f>
        <v>394.4</v>
      </c>
      <c r="G8" s="36">
        <f>'Übersicht Gruppen'!F4</f>
        <v>595.5</v>
      </c>
      <c r="H8" s="36">
        <f>'Übersicht Gruppen'!G4</f>
        <v>582.40000000000009</v>
      </c>
      <c r="I8" s="36">
        <f>'Übersicht Gruppen'!H4</f>
        <v>599.6</v>
      </c>
      <c r="J8" s="37">
        <f>'Übersicht Gruppen'!I4</f>
        <v>559.86666666666667</v>
      </c>
      <c r="K8" s="38">
        <f t="shared" si="1"/>
        <v>3359.2</v>
      </c>
      <c r="L8" s="36">
        <f>'Übersicht Gruppen'!K4</f>
        <v>403.7</v>
      </c>
      <c r="M8" s="36">
        <f>'Übersicht Gruppen'!L4</f>
        <v>400.8</v>
      </c>
      <c r="N8" s="36">
        <f>'Übersicht Gruppen'!M4</f>
        <v>602.20000000000005</v>
      </c>
      <c r="O8" s="36">
        <f>'Übersicht Gruppen'!N4</f>
        <v>599.20000000000005</v>
      </c>
      <c r="P8" s="36">
        <f>'Übersicht Gruppen'!O4</f>
        <v>583.90000000000009</v>
      </c>
      <c r="Q8" s="36">
        <f>'Übersicht Gruppen'!P4</f>
        <v>588.59999999999991</v>
      </c>
      <c r="R8" s="37">
        <f>'Übersicht Gruppen'!Q4</f>
        <v>529.73333333333335</v>
      </c>
      <c r="S8" s="38">
        <f t="shared" si="2"/>
        <v>3178.4</v>
      </c>
      <c r="T8" s="37">
        <f>'Übersicht Gruppen'!S4</f>
        <v>544.80000000000007</v>
      </c>
      <c r="U8" s="38">
        <f t="shared" si="3"/>
        <v>6537.6</v>
      </c>
      <c r="V8" s="38">
        <f t="shared" ref="V8:V11" si="4">(U7-U8)*-1</f>
        <v>-862.59999999999945</v>
      </c>
    </row>
    <row r="9" spans="1:22" ht="20.25" customHeight="1" x14ac:dyDescent="0.25">
      <c r="A9" s="29">
        <v>4</v>
      </c>
      <c r="B9" s="174" t="str">
        <f>'Übersicht Gruppen'!B5</f>
        <v>Verein IV</v>
      </c>
      <c r="C9" s="175"/>
      <c r="D9" s="40">
        <f>'Übersicht Gruppen'!C5</f>
        <v>0</v>
      </c>
      <c r="E9" s="40">
        <f>'Übersicht Gruppen'!D5</f>
        <v>0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0</v>
      </c>
      <c r="K9" s="42">
        <f t="shared" si="1"/>
        <v>0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0</v>
      </c>
      <c r="U9" s="42">
        <f t="shared" si="3"/>
        <v>0</v>
      </c>
      <c r="V9" s="42">
        <f t="shared" si="4"/>
        <v>-6537.6</v>
      </c>
    </row>
    <row r="10" spans="1:22" ht="20.25" customHeight="1" x14ac:dyDescent="0.25">
      <c r="A10" s="44">
        <v>5</v>
      </c>
      <c r="B10" s="172" t="str">
        <f>'Übersicht Gruppen'!B6</f>
        <v>Verein V</v>
      </c>
      <c r="C10" s="173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0</v>
      </c>
    </row>
    <row r="11" spans="1:22" ht="20.25" customHeight="1" x14ac:dyDescent="0.25">
      <c r="A11" s="45">
        <v>6</v>
      </c>
      <c r="B11" s="174" t="str">
        <f>'Übersicht Gruppen'!B7</f>
        <v>Verein VI</v>
      </c>
      <c r="C11" s="175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305.5</v>
      </c>
      <c r="E13" s="36">
        <f t="shared" ref="E13:U13" si="5">AVERAGE(E6:E11)</f>
        <v>306.45</v>
      </c>
      <c r="F13" s="36">
        <f t="shared" si="5"/>
        <v>271.2</v>
      </c>
      <c r="G13" s="36">
        <f t="shared" si="5"/>
        <v>305.36666666666662</v>
      </c>
      <c r="H13" s="36">
        <f t="shared" si="5"/>
        <v>302.2</v>
      </c>
      <c r="I13" s="36">
        <f t="shared" si="5"/>
        <v>306.95</v>
      </c>
      <c r="J13" s="37">
        <f t="shared" si="5"/>
        <v>299.61111111111109</v>
      </c>
      <c r="K13" s="38">
        <f>SUM(K6:K11)/6</f>
        <v>1797.6666666666667</v>
      </c>
      <c r="L13" s="36">
        <f t="shared" si="5"/>
        <v>275.89999999999998</v>
      </c>
      <c r="M13" s="36">
        <f t="shared" si="5"/>
        <v>272.11666666666667</v>
      </c>
      <c r="N13" s="36">
        <f t="shared" si="5"/>
        <v>305.2</v>
      </c>
      <c r="O13" s="36">
        <f t="shared" si="5"/>
        <v>305.68333333333334</v>
      </c>
      <c r="P13" s="36">
        <f t="shared" si="5"/>
        <v>302.36666666666673</v>
      </c>
      <c r="Q13" s="36">
        <f t="shared" si="5"/>
        <v>305.43333333333334</v>
      </c>
      <c r="R13" s="37">
        <f t="shared" si="5"/>
        <v>294.45</v>
      </c>
      <c r="S13" s="36">
        <f t="shared" si="5"/>
        <v>1766.6999999999998</v>
      </c>
      <c r="T13" s="37">
        <f t="shared" si="5"/>
        <v>297.03055555555557</v>
      </c>
      <c r="U13" s="38">
        <f t="shared" si="5"/>
        <v>3564.3666666666663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71" t="s">
        <v>1</v>
      </c>
      <c r="K15" s="171"/>
      <c r="L15" s="46"/>
      <c r="M15" s="46"/>
      <c r="N15" s="46"/>
      <c r="O15" s="46"/>
      <c r="P15" s="46"/>
      <c r="Q15" s="46"/>
      <c r="R15" s="171" t="s">
        <v>3</v>
      </c>
      <c r="S15" s="171"/>
      <c r="T15" s="171" t="s">
        <v>5</v>
      </c>
      <c r="U15" s="171"/>
      <c r="V15" s="17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76"/>
    </row>
    <row r="17" spans="1:22" s="51" customFormat="1" ht="18" customHeight="1" x14ac:dyDescent="0.25">
      <c r="A17" s="50">
        <v>1</v>
      </c>
      <c r="B17" s="54" t="str">
        <f>'Übersicht Schützen'!A2</f>
        <v>Köbbe Gerd</v>
      </c>
      <c r="C17" s="91" t="str">
        <f>'Übersicht Schützen'!B2</f>
        <v>Werlte I</v>
      </c>
      <c r="D17" s="55">
        <f>'Übersicht Schützen'!C2</f>
        <v>209</v>
      </c>
      <c r="E17" s="38">
        <f>'Übersicht Schützen'!D2</f>
        <v>207.3</v>
      </c>
      <c r="F17" s="38">
        <f>'Übersicht Schützen'!E2</f>
        <v>206.4</v>
      </c>
      <c r="G17" s="38">
        <f>'Übersicht Schützen'!F2</f>
        <v>208.2</v>
      </c>
      <c r="H17" s="38">
        <f>'Übersicht Schützen'!G2</f>
        <v>208.9</v>
      </c>
      <c r="I17" s="38">
        <f>'Übersicht Schützen'!H2</f>
        <v>210.4</v>
      </c>
      <c r="J17" s="56">
        <f>'Übersicht Schützen'!I2</f>
        <v>208.3666666666667</v>
      </c>
      <c r="K17" s="38">
        <f>SUM(D17:I17)</f>
        <v>1250.2000000000003</v>
      </c>
      <c r="L17" s="38">
        <f>'Übersicht Schützen'!L2</f>
        <v>210.7</v>
      </c>
      <c r="M17" s="38">
        <f>'Übersicht Schützen'!M2</f>
        <v>210.3</v>
      </c>
      <c r="N17" s="38">
        <f>'Übersicht Schützen'!N2</f>
        <v>209.8</v>
      </c>
      <c r="O17" s="38">
        <f>'Übersicht Schützen'!O2</f>
        <v>209.2</v>
      </c>
      <c r="P17" s="38">
        <f>'Übersicht Schützen'!P2</f>
        <v>206.4</v>
      </c>
      <c r="Q17" s="38">
        <f>'Übersicht Schützen'!Q2</f>
        <v>208.8</v>
      </c>
      <c r="R17" s="56">
        <f>'Übersicht Schützen'!R2</f>
        <v>209.20000000000002</v>
      </c>
      <c r="S17" s="38">
        <f>SUM(L17:Q17)</f>
        <v>1255.2</v>
      </c>
      <c r="T17" s="56">
        <f>'Übersicht Schützen'!U2</f>
        <v>208.78333333333339</v>
      </c>
      <c r="U17" s="38">
        <f>SUM(K17+S17)</f>
        <v>2505.4000000000005</v>
      </c>
      <c r="V17" s="177"/>
    </row>
    <row r="18" spans="1:22" s="51" customFormat="1" ht="18" customHeight="1" x14ac:dyDescent="0.25">
      <c r="A18" s="29">
        <v>2</v>
      </c>
      <c r="B18" s="57" t="str">
        <f>'Übersicht Schützen'!A3</f>
        <v>van der Lugt Dirk Jan</v>
      </c>
      <c r="C18" s="92" t="str">
        <f>'Übersicht Schützen'!B3</f>
        <v>Sögel I</v>
      </c>
      <c r="D18" s="58">
        <f>'Übersicht Schützen'!C3</f>
        <v>205.4</v>
      </c>
      <c r="E18" s="42">
        <f>'Übersicht Schützen'!D3</f>
        <v>207.7</v>
      </c>
      <c r="F18" s="42">
        <f>'Übersicht Schützen'!E3</f>
        <v>207.6</v>
      </c>
      <c r="G18" s="42">
        <f>'Übersicht Schützen'!F3</f>
        <v>208.3</v>
      </c>
      <c r="H18" s="42">
        <f>'Übersicht Schützen'!G3</f>
        <v>205.6</v>
      </c>
      <c r="I18" s="42">
        <f>'Übersicht Schützen'!H3</f>
        <v>209.5</v>
      </c>
      <c r="J18" s="59">
        <f>'Übersicht Schützen'!I3</f>
        <v>207.35</v>
      </c>
      <c r="K18" s="42">
        <f>SUM(D18:I18)</f>
        <v>1244.0999999999999</v>
      </c>
      <c r="L18" s="42">
        <f>'Übersicht Schützen'!L3</f>
        <v>207.5</v>
      </c>
      <c r="M18" s="42">
        <f>'Übersicht Schützen'!M3</f>
        <v>208</v>
      </c>
      <c r="N18" s="42">
        <f>'Übersicht Schützen'!N3</f>
        <v>208.6</v>
      </c>
      <c r="O18" s="42">
        <f>'Übersicht Schützen'!O3</f>
        <v>210</v>
      </c>
      <c r="P18" s="42">
        <f>'Übersicht Schützen'!P3</f>
        <v>206.3</v>
      </c>
      <c r="Q18" s="42">
        <f>'Übersicht Schützen'!Q3</f>
        <v>207.2</v>
      </c>
      <c r="R18" s="59">
        <f>'Übersicht Schützen'!R3</f>
        <v>207.93333333333337</v>
      </c>
      <c r="S18" s="42">
        <f t="shared" ref="S18:S52" si="6">SUM(L18:Q18)</f>
        <v>1247.6000000000001</v>
      </c>
      <c r="T18" s="59">
        <f>'Übersicht Schützen'!U3</f>
        <v>207.64166666666665</v>
      </c>
      <c r="U18" s="42">
        <f t="shared" ref="U18:U52" si="7">SUM(K18+S18)</f>
        <v>2491.6999999999998</v>
      </c>
      <c r="V18" s="42">
        <f>(U17-U18)*-1</f>
        <v>-13.700000000000728</v>
      </c>
    </row>
    <row r="19" spans="1:22" s="51" customFormat="1" ht="18" customHeight="1" x14ac:dyDescent="0.25">
      <c r="A19" s="50">
        <v>3</v>
      </c>
      <c r="B19" s="54" t="str">
        <f>'Übersicht Schützen'!A4</f>
        <v>Büter Wilhelm</v>
      </c>
      <c r="C19" s="91" t="str">
        <f>'Übersicht Schützen'!B4</f>
        <v>Eisten I</v>
      </c>
      <c r="D19" s="55">
        <f>'Übersicht Schützen'!C4</f>
        <v>207.8</v>
      </c>
      <c r="E19" s="38">
        <f>'Übersicht Schützen'!D4</f>
        <v>211.5</v>
      </c>
      <c r="F19" s="38">
        <f>'Übersicht Schützen'!E4</f>
        <v>206.4</v>
      </c>
      <c r="G19" s="38">
        <f>'Übersicht Schützen'!F4</f>
        <v>206.6</v>
      </c>
      <c r="H19" s="38">
        <f>'Übersicht Schützen'!G4</f>
        <v>206.1</v>
      </c>
      <c r="I19" s="38">
        <f>'Übersicht Schützen'!H4</f>
        <v>207.9</v>
      </c>
      <c r="J19" s="56">
        <f>'Übersicht Schützen'!I4</f>
        <v>207.7166666666667</v>
      </c>
      <c r="K19" s="38">
        <f t="shared" ref="K19:K52" si="8">SUM(D19:I19)</f>
        <v>1246.3000000000002</v>
      </c>
      <c r="L19" s="38">
        <f>'Übersicht Schützen'!L4</f>
        <v>210.1</v>
      </c>
      <c r="M19" s="38">
        <f>'Übersicht Schützen'!M4</f>
        <v>204.5</v>
      </c>
      <c r="N19" s="38">
        <f>'Übersicht Schützen'!N4</f>
        <v>205</v>
      </c>
      <c r="O19" s="38">
        <f>'Übersicht Schützen'!O4</f>
        <v>208.6</v>
      </c>
      <c r="P19" s="38">
        <f>'Übersicht Schützen'!P4</f>
        <v>205.8</v>
      </c>
      <c r="Q19" s="38">
        <f>'Übersicht Schützen'!Q4</f>
        <v>206.9</v>
      </c>
      <c r="R19" s="56">
        <f>'Übersicht Schützen'!R4</f>
        <v>206.81666666666669</v>
      </c>
      <c r="S19" s="38">
        <f t="shared" si="6"/>
        <v>1240.9000000000001</v>
      </c>
      <c r="T19" s="56">
        <f>'Übersicht Schützen'!U4</f>
        <v>207.26666666666668</v>
      </c>
      <c r="U19" s="38">
        <f t="shared" si="7"/>
        <v>2487.2000000000003</v>
      </c>
      <c r="V19" s="38">
        <f t="shared" ref="V19:V46" si="9">(U18-U19)*-1</f>
        <v>-4.4999999999995453</v>
      </c>
    </row>
    <row r="20" spans="1:22" s="51" customFormat="1" ht="18" customHeight="1" x14ac:dyDescent="0.25">
      <c r="A20" s="52">
        <v>4</v>
      </c>
      <c r="B20" s="57" t="str">
        <f>'Übersicht Schützen'!A5</f>
        <v>Ostermann Franz</v>
      </c>
      <c r="C20" s="92" t="str">
        <f>'Übersicht Schützen'!B5</f>
        <v>Eisten I</v>
      </c>
      <c r="D20" s="58">
        <f>'Übersicht Schützen'!C5</f>
        <v>207.6</v>
      </c>
      <c r="E20" s="42">
        <f>'Übersicht Schützen'!D5</f>
        <v>206.8</v>
      </c>
      <c r="F20" s="42">
        <f>'Übersicht Schützen'!E5</f>
        <v>204.4</v>
      </c>
      <c r="G20" s="42">
        <f>'Übersicht Schützen'!F5</f>
        <v>206</v>
      </c>
      <c r="H20" s="42">
        <f>'Übersicht Schützen'!G5</f>
        <v>203.7</v>
      </c>
      <c r="I20" s="42">
        <f>'Übersicht Schützen'!H5</f>
        <v>208.2</v>
      </c>
      <c r="J20" s="59">
        <f>'Übersicht Schützen'!I5</f>
        <v>206.11666666666667</v>
      </c>
      <c r="K20" s="42">
        <f t="shared" si="8"/>
        <v>1236.7</v>
      </c>
      <c r="L20" s="42">
        <f>'Übersicht Schützen'!L5</f>
        <v>209.7</v>
      </c>
      <c r="M20" s="42">
        <f>'Übersicht Schützen'!M5</f>
        <v>207.9</v>
      </c>
      <c r="N20" s="42">
        <f>'Übersicht Schützen'!N5</f>
        <v>206.3</v>
      </c>
      <c r="O20" s="42">
        <f>'Übersicht Schützen'!O5</f>
        <v>207.8</v>
      </c>
      <c r="P20" s="42">
        <f>'Übersicht Schützen'!P5</f>
        <v>201.9</v>
      </c>
      <c r="Q20" s="42">
        <f>'Übersicht Schützen'!Q5</f>
        <v>209.7</v>
      </c>
      <c r="R20" s="59">
        <f>'Übersicht Schützen'!R5</f>
        <v>207.2166666666667</v>
      </c>
      <c r="S20" s="42">
        <f t="shared" si="6"/>
        <v>1243.3000000000002</v>
      </c>
      <c r="T20" s="59">
        <f>'Übersicht Schützen'!U5</f>
        <v>206.66666666666666</v>
      </c>
      <c r="U20" s="42">
        <f t="shared" si="7"/>
        <v>2480</v>
      </c>
      <c r="V20" s="42">
        <f t="shared" si="9"/>
        <v>-7.2000000000002728</v>
      </c>
    </row>
    <row r="21" spans="1:22" s="51" customFormat="1" ht="18" customHeight="1" x14ac:dyDescent="0.25">
      <c r="A21" s="43">
        <v>5</v>
      </c>
      <c r="B21" s="54" t="str">
        <f>'Übersicht Schützen'!A6</f>
        <v>Staggenborg Hans</v>
      </c>
      <c r="C21" s="91" t="str">
        <f>'Übersicht Schützen'!B6</f>
        <v>Werlte I</v>
      </c>
      <c r="D21" s="55">
        <f>'Übersicht Schützen'!C6</f>
        <v>204.7</v>
      </c>
      <c r="E21" s="38">
        <f>'Übersicht Schützen'!D6</f>
        <v>203.6</v>
      </c>
      <c r="F21" s="38">
        <f>'Übersicht Schützen'!E6</f>
        <v>204.5</v>
      </c>
      <c r="G21" s="38">
        <f>'Übersicht Schützen'!F6</f>
        <v>204.6</v>
      </c>
      <c r="H21" s="38">
        <f>'Übersicht Schützen'!G6</f>
        <v>205.6</v>
      </c>
      <c r="I21" s="38">
        <f>'Übersicht Schützen'!H6</f>
        <v>203.2</v>
      </c>
      <c r="J21" s="56">
        <f>'Übersicht Schützen'!I6</f>
        <v>204.36666666666667</v>
      </c>
      <c r="K21" s="38">
        <f t="shared" si="8"/>
        <v>1226.2</v>
      </c>
      <c r="L21" s="38">
        <f>'Übersicht Schützen'!L6</f>
        <v>204.2</v>
      </c>
      <c r="M21" s="38">
        <f>'Übersicht Schützen'!M6</f>
        <v>202.3</v>
      </c>
      <c r="N21" s="38">
        <f>'Übersicht Schützen'!N6</f>
        <v>203</v>
      </c>
      <c r="O21" s="38">
        <f>'Übersicht Schützen'!O6</f>
        <v>202</v>
      </c>
      <c r="P21" s="38">
        <f>'Übersicht Schützen'!P6</f>
        <v>205.7</v>
      </c>
      <c r="Q21" s="38">
        <f>'Übersicht Schützen'!Q6</f>
        <v>207.1</v>
      </c>
      <c r="R21" s="56">
        <f>'Übersicht Schützen'!R6</f>
        <v>204.04999999999998</v>
      </c>
      <c r="S21" s="38">
        <f t="shared" si="6"/>
        <v>1224.3</v>
      </c>
      <c r="T21" s="56">
        <f>'Übersicht Schützen'!U6</f>
        <v>204.20833333333334</v>
      </c>
      <c r="U21" s="38">
        <f t="shared" si="7"/>
        <v>2450.5</v>
      </c>
      <c r="V21" s="38">
        <f t="shared" si="9"/>
        <v>-29.5</v>
      </c>
    </row>
    <row r="22" spans="1:22" s="51" customFormat="1" ht="18" customHeight="1" x14ac:dyDescent="0.25">
      <c r="A22" s="29">
        <v>6</v>
      </c>
      <c r="B22" s="57" t="str">
        <f>'Übersicht Schützen'!A7</f>
        <v>Schute Helmut</v>
      </c>
      <c r="C22" s="92" t="str">
        <f>'Übersicht Schützen'!B7</f>
        <v>Eisten I</v>
      </c>
      <c r="D22" s="58">
        <f>'Übersicht Schützen'!C7</f>
        <v>205.3</v>
      </c>
      <c r="E22" s="42">
        <f>'Übersicht Schützen'!D7</f>
        <v>198.6</v>
      </c>
      <c r="F22" s="42">
        <f>'Übersicht Schützen'!E7</f>
        <v>199.6</v>
      </c>
      <c r="G22" s="42">
        <f>'Übersicht Schützen'!F7</f>
        <v>205</v>
      </c>
      <c r="H22" s="42">
        <f>'Übersicht Schützen'!G7</f>
        <v>201.6</v>
      </c>
      <c r="I22" s="42">
        <f>'Übersicht Schützen'!H7</f>
        <v>206.5</v>
      </c>
      <c r="J22" s="59">
        <f>'Übersicht Schützen'!I7</f>
        <v>202.76666666666665</v>
      </c>
      <c r="K22" s="42">
        <f t="shared" si="8"/>
        <v>1216.5999999999999</v>
      </c>
      <c r="L22" s="42">
        <f>'Übersicht Schützen'!L7</f>
        <v>205.9</v>
      </c>
      <c r="M22" s="42">
        <f>'Übersicht Schützen'!M7</f>
        <v>204.1</v>
      </c>
      <c r="N22" s="42">
        <f>'Übersicht Schützen'!N7</f>
        <v>204.9</v>
      </c>
      <c r="O22" s="42">
        <f>'Übersicht Schützen'!O7</f>
        <v>207.9</v>
      </c>
      <c r="P22" s="42">
        <f>'Übersicht Schützen'!P7</f>
        <v>205.2</v>
      </c>
      <c r="Q22" s="42">
        <f>'Übersicht Schützen'!Q7</f>
        <v>204.8</v>
      </c>
      <c r="R22" s="59">
        <f>'Übersicht Schützen'!R7</f>
        <v>205.46666666666667</v>
      </c>
      <c r="S22" s="42">
        <f t="shared" si="6"/>
        <v>1232.8</v>
      </c>
      <c r="T22" s="59">
        <f>'Übersicht Schützen'!U7</f>
        <v>204.11666666666667</v>
      </c>
      <c r="U22" s="42">
        <f t="shared" si="7"/>
        <v>2449.3999999999996</v>
      </c>
      <c r="V22" s="42">
        <f t="shared" si="9"/>
        <v>-1.1000000000003638</v>
      </c>
    </row>
    <row r="23" spans="1:22" s="51" customFormat="1" ht="18" customHeight="1" x14ac:dyDescent="0.25">
      <c r="A23" s="50">
        <v>7</v>
      </c>
      <c r="B23" s="54" t="str">
        <f>'Übersicht Schützen'!A8</f>
        <v>Broermann Carl</v>
      </c>
      <c r="C23" s="91" t="str">
        <f>'Übersicht Schützen'!B8</f>
        <v>Werlte I</v>
      </c>
      <c r="D23" s="55">
        <f>'Übersicht Schützen'!C8</f>
        <v>209</v>
      </c>
      <c r="E23" s="38">
        <f>'Übersicht Schützen'!D8</f>
        <v>202.1</v>
      </c>
      <c r="F23" s="38">
        <f>'Übersicht Schützen'!E8</f>
        <v>204.4</v>
      </c>
      <c r="G23" s="38">
        <f>'Übersicht Schützen'!F8</f>
        <v>204.1</v>
      </c>
      <c r="H23" s="38">
        <f>'Übersicht Schützen'!G8</f>
        <v>199.7</v>
      </c>
      <c r="I23" s="38">
        <f>'Übersicht Schützen'!H8</f>
        <v>203.6</v>
      </c>
      <c r="J23" s="56">
        <f>'Übersicht Schützen'!I8</f>
        <v>203.81666666666663</v>
      </c>
      <c r="K23" s="38">
        <f t="shared" si="8"/>
        <v>1222.8999999999999</v>
      </c>
      <c r="L23" s="38">
        <f>'Übersicht Schützen'!L8</f>
        <v>206.7</v>
      </c>
      <c r="M23" s="38">
        <f>'Übersicht Schützen'!M8</f>
        <v>199.9</v>
      </c>
      <c r="N23" s="38">
        <f>'Übersicht Schützen'!N8</f>
        <v>200</v>
      </c>
      <c r="O23" s="38">
        <f>'Übersicht Schützen'!O8</f>
        <v>199.4</v>
      </c>
      <c r="P23" s="38">
        <f>'Übersicht Schützen'!P8</f>
        <v>202</v>
      </c>
      <c r="Q23" s="38">
        <f>'Übersicht Schützen'!Q8</f>
        <v>205.5</v>
      </c>
      <c r="R23" s="56">
        <f>'Übersicht Schützen'!R8</f>
        <v>202.25</v>
      </c>
      <c r="S23" s="38">
        <f t="shared" si="6"/>
        <v>1213.5</v>
      </c>
      <c r="T23" s="56">
        <f>'Übersicht Schützen'!U8</f>
        <v>203.03333333333333</v>
      </c>
      <c r="U23" s="38">
        <f t="shared" si="7"/>
        <v>2436.3999999999996</v>
      </c>
      <c r="V23" s="38">
        <f t="shared" si="9"/>
        <v>-13</v>
      </c>
    </row>
    <row r="24" spans="1:22" s="51" customFormat="1" ht="18" customHeight="1" x14ac:dyDescent="0.25">
      <c r="A24" s="29">
        <v>8</v>
      </c>
      <c r="B24" s="57" t="str">
        <f>'Übersicht Schützen'!A9</f>
        <v>Bode Hans Hermann</v>
      </c>
      <c r="C24" s="92" t="str">
        <f>'Übersicht Schützen'!B9</f>
        <v>Sögel I</v>
      </c>
      <c r="D24" s="58">
        <f>'Übersicht Schützen'!C9</f>
        <v>187.1</v>
      </c>
      <c r="E24" s="42">
        <f>'Übersicht Schützen'!D9</f>
        <v>199.7</v>
      </c>
      <c r="F24" s="42">
        <f>'Übersicht Schützen'!E9</f>
        <v>186.8</v>
      </c>
      <c r="G24" s="42">
        <f>'Übersicht Schützen'!F9</f>
        <v>194.6</v>
      </c>
      <c r="H24" s="42">
        <f>'Übersicht Schützen'!G9</f>
        <v>187.3</v>
      </c>
      <c r="I24" s="42">
        <f>'Übersicht Schützen'!H9</f>
        <v>196.6</v>
      </c>
      <c r="J24" s="59">
        <f>'Übersicht Schützen'!I9</f>
        <v>192.01666666666665</v>
      </c>
      <c r="K24" s="42">
        <f t="shared" si="8"/>
        <v>1152.0999999999999</v>
      </c>
      <c r="L24" s="42">
        <f>'Übersicht Schützen'!L9</f>
        <v>196.2</v>
      </c>
      <c r="M24" s="42">
        <f>'Übersicht Schützen'!M9</f>
        <v>192.8</v>
      </c>
      <c r="N24" s="42">
        <f>'Übersicht Schützen'!N9</f>
        <v>201.4</v>
      </c>
      <c r="O24" s="42">
        <f>'Übersicht Schützen'!O9</f>
        <v>189.6</v>
      </c>
      <c r="P24" s="42">
        <f>'Übersicht Schützen'!P9</f>
        <v>192.3</v>
      </c>
      <c r="Q24" s="42">
        <f>'Übersicht Schützen'!Q9</f>
        <v>195.1</v>
      </c>
      <c r="R24" s="59">
        <f>'Übersicht Schützen'!R9</f>
        <v>194.56666666666663</v>
      </c>
      <c r="S24" s="42">
        <f t="shared" si="6"/>
        <v>1167.3999999999999</v>
      </c>
      <c r="T24" s="59">
        <f>'Übersicht Schützen'!U9</f>
        <v>193.29166666666666</v>
      </c>
      <c r="U24" s="42">
        <f t="shared" si="7"/>
        <v>2319.5</v>
      </c>
      <c r="V24" s="42">
        <f t="shared" si="9"/>
        <v>-116.89999999999964</v>
      </c>
    </row>
    <row r="25" spans="1:22" s="51" customFormat="1" ht="18" customHeight="1" x14ac:dyDescent="0.25">
      <c r="A25" s="43">
        <v>9</v>
      </c>
      <c r="B25" s="54" t="str">
        <f>'Übersicht Schützen'!A10</f>
        <v>Baalmann Werner</v>
      </c>
      <c r="C25" s="91" t="str">
        <f>'Übersicht Schützen'!B10</f>
        <v>Eisten I</v>
      </c>
      <c r="D25" s="55">
        <f>'Übersicht Schützen'!C10</f>
        <v>205.8</v>
      </c>
      <c r="E25" s="38">
        <f>'Übersicht Schützen'!D10</f>
        <v>208.6</v>
      </c>
      <c r="F25" s="38">
        <f>'Übersicht Schützen'!E10</f>
        <v>206.7</v>
      </c>
      <c r="G25" s="38">
        <f>'Übersicht Schützen'!F10</f>
        <v>207.2</v>
      </c>
      <c r="H25" s="38">
        <f>'Übersicht Schützen'!G10</f>
        <v>206.8</v>
      </c>
      <c r="I25" s="38">
        <f>'Übersicht Schützen'!H10</f>
        <v>208.8</v>
      </c>
      <c r="J25" s="56">
        <f>'Übersicht Schützen'!I10</f>
        <v>207.31666666666663</v>
      </c>
      <c r="K25" s="38">
        <f t="shared" si="8"/>
        <v>1243.8999999999999</v>
      </c>
      <c r="L25" s="38">
        <f>'Übersicht Schützen'!L10</f>
        <v>204.1</v>
      </c>
      <c r="M25" s="38">
        <f>'Übersicht Schützen'!M10</f>
        <v>0</v>
      </c>
      <c r="N25" s="38">
        <f>'Übersicht Schützen'!N10</f>
        <v>203.4</v>
      </c>
      <c r="O25" s="38">
        <f>'Übersicht Schützen'!O10</f>
        <v>200.4</v>
      </c>
      <c r="P25" s="38">
        <f>'Übersicht Schützen'!P10</f>
        <v>205.2</v>
      </c>
      <c r="Q25" s="38">
        <f>'Übersicht Schützen'!Q10</f>
        <v>206</v>
      </c>
      <c r="R25" s="56">
        <f>'Übersicht Schützen'!R10</f>
        <v>203.82</v>
      </c>
      <c r="S25" s="38">
        <f t="shared" si="6"/>
        <v>1019.0999999999999</v>
      </c>
      <c r="T25" s="56">
        <f>'Übersicht Schützen'!U10</f>
        <v>205.72727272727272</v>
      </c>
      <c r="U25" s="38">
        <f t="shared" si="7"/>
        <v>2263</v>
      </c>
      <c r="V25" s="38">
        <f t="shared" si="9"/>
        <v>-56.5</v>
      </c>
    </row>
    <row r="26" spans="1:22" s="51" customFormat="1" ht="18" customHeight="1" x14ac:dyDescent="0.25">
      <c r="A26" s="52">
        <v>10</v>
      </c>
      <c r="B26" s="57" t="str">
        <f>'Übersicht Schützen'!A11</f>
        <v>Barnowski Paul</v>
      </c>
      <c r="C26" s="92" t="str">
        <f>'Übersicht Schützen'!B11</f>
        <v>Sögel I</v>
      </c>
      <c r="D26" s="58">
        <f>'Übersicht Schützen'!C11</f>
        <v>196</v>
      </c>
      <c r="E26" s="42">
        <f>'Übersicht Schützen'!D11</f>
        <v>191.4</v>
      </c>
      <c r="F26" s="42">
        <f>'Übersicht Schützen'!E11</f>
        <v>0</v>
      </c>
      <c r="G26" s="42">
        <f>'Übersicht Schützen'!F11</f>
        <v>192.6</v>
      </c>
      <c r="H26" s="42">
        <f>'Übersicht Schützen'!G11</f>
        <v>189.5</v>
      </c>
      <c r="I26" s="42">
        <f>'Übersicht Schützen'!H11</f>
        <v>193.5</v>
      </c>
      <c r="J26" s="59">
        <f>'Übersicht Schützen'!I11</f>
        <v>192.6</v>
      </c>
      <c r="K26" s="42">
        <f t="shared" si="8"/>
        <v>963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192.2</v>
      </c>
      <c r="O26" s="42">
        <f>'Übersicht Schützen'!O11</f>
        <v>199.6</v>
      </c>
      <c r="P26" s="42">
        <f>'Übersicht Schützen'!P11</f>
        <v>185.3</v>
      </c>
      <c r="Q26" s="42">
        <f>'Übersicht Schützen'!Q11</f>
        <v>186.3</v>
      </c>
      <c r="R26" s="59">
        <f>'Übersicht Schützen'!R11</f>
        <v>190.84999999999997</v>
      </c>
      <c r="S26" s="42">
        <f t="shared" si="6"/>
        <v>763.39999999999986</v>
      </c>
      <c r="T26" s="59">
        <f>'Übersicht Schützen'!U11</f>
        <v>191.82222222222219</v>
      </c>
      <c r="U26" s="42">
        <f t="shared" si="7"/>
        <v>1726.3999999999999</v>
      </c>
      <c r="V26" s="42">
        <f t="shared" si="9"/>
        <v>-536.60000000000014</v>
      </c>
    </row>
    <row r="27" spans="1:22" s="51" customFormat="1" ht="18" customHeight="1" x14ac:dyDescent="0.25">
      <c r="A27" s="50">
        <v>11</v>
      </c>
      <c r="B27" s="54" t="str">
        <f>'Übersicht Schützen'!A12</f>
        <v>Abeln Bernd</v>
      </c>
      <c r="C27" s="91" t="str">
        <f>'Übersicht Schützen'!B12</f>
        <v>Werlte I</v>
      </c>
      <c r="D27" s="55">
        <f>'Übersicht Schützen'!C12</f>
        <v>205.3</v>
      </c>
      <c r="E27" s="38">
        <f>'Übersicht Schützen'!D12</f>
        <v>199.8</v>
      </c>
      <c r="F27" s="38">
        <f>'Übersicht Schützen'!E12</f>
        <v>191.6</v>
      </c>
      <c r="G27" s="38">
        <f>'Übersicht Schützen'!F12</f>
        <v>201.3</v>
      </c>
      <c r="H27" s="38">
        <f>'Übersicht Schützen'!G12</f>
        <v>187.2</v>
      </c>
      <c r="I27" s="38">
        <f>'Übersicht Schützen'!H12</f>
        <v>199.4</v>
      </c>
      <c r="J27" s="56">
        <f>'Übersicht Schützen'!I12</f>
        <v>197.43333333333337</v>
      </c>
      <c r="K27" s="38">
        <f t="shared" si="8"/>
        <v>1184.6000000000001</v>
      </c>
      <c r="L27" s="38">
        <f>'Übersicht Schützen'!L12</f>
        <v>208.6</v>
      </c>
      <c r="M27" s="38">
        <f>'Übersicht Schützen'!M12</f>
        <v>202.8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205.7</v>
      </c>
      <c r="S27" s="38">
        <f t="shared" si="6"/>
        <v>411.4</v>
      </c>
      <c r="T27" s="56">
        <f>'Übersicht Schützen'!U12</f>
        <v>199.5</v>
      </c>
      <c r="U27" s="38">
        <f t="shared" si="7"/>
        <v>1596</v>
      </c>
      <c r="V27" s="38">
        <f t="shared" si="9"/>
        <v>-130.39999999999986</v>
      </c>
    </row>
    <row r="28" spans="1:22" s="51" customFormat="1" ht="18" customHeight="1" x14ac:dyDescent="0.25">
      <c r="A28" s="29">
        <v>12</v>
      </c>
      <c r="B28" s="57" t="str">
        <f>'Übersicht Schützen'!A13</f>
        <v>Niermann Hans</v>
      </c>
      <c r="C28" s="92" t="str">
        <f>'Übersicht Schützen'!B13</f>
        <v>Werlte I</v>
      </c>
      <c r="D28" s="58">
        <f>'Übersicht Schützen'!C13</f>
        <v>0</v>
      </c>
      <c r="E28" s="42">
        <f>'Übersicht Schützen'!D13</f>
        <v>0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0</v>
      </c>
      <c r="K28" s="42">
        <f t="shared" si="8"/>
        <v>0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193.2</v>
      </c>
      <c r="R28" s="59">
        <f>'Übersicht Schützen'!R13</f>
        <v>193.2</v>
      </c>
      <c r="S28" s="42">
        <f t="shared" si="6"/>
        <v>193.2</v>
      </c>
      <c r="T28" s="59">
        <f>'Übersicht Schützen'!U13</f>
        <v>193.2</v>
      </c>
      <c r="U28" s="42">
        <f t="shared" si="7"/>
        <v>193.2</v>
      </c>
      <c r="V28" s="42">
        <f t="shared" si="9"/>
        <v>-1402.8</v>
      </c>
    </row>
    <row r="29" spans="1:22" s="51" customFormat="1" ht="18" customHeight="1" x14ac:dyDescent="0.25">
      <c r="A29" s="50">
        <v>13</v>
      </c>
      <c r="B29" s="54" t="str">
        <f>'Übersicht Schützen'!A14</f>
        <v>Schütze 5</v>
      </c>
      <c r="C29" s="91" t="str">
        <f>'Übersicht Schützen'!B14</f>
        <v>Eisten I</v>
      </c>
      <c r="D29" s="55">
        <f>'Übersicht Schützen'!C14</f>
        <v>0</v>
      </c>
      <c r="E29" s="38">
        <f>'Übersicht Schützen'!D14</f>
        <v>0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0</v>
      </c>
      <c r="K29" s="38">
        <f t="shared" si="8"/>
        <v>0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0</v>
      </c>
      <c r="U29" s="38">
        <f t="shared" si="7"/>
        <v>0</v>
      </c>
      <c r="V29" s="38">
        <f t="shared" si="9"/>
        <v>-193.2</v>
      </c>
    </row>
    <row r="30" spans="1:22" s="51" customFormat="1" ht="18" customHeight="1" x14ac:dyDescent="0.25">
      <c r="A30" s="52">
        <v>14</v>
      </c>
      <c r="B30" s="57" t="str">
        <f>'Übersicht Schützen'!A15</f>
        <v>Schütze 6</v>
      </c>
      <c r="C30" s="92" t="str">
        <f>'Übersicht Schützen'!B15</f>
        <v>Eisten I</v>
      </c>
      <c r="D30" s="58">
        <f>'Übersicht Schützen'!C15</f>
        <v>0</v>
      </c>
      <c r="E30" s="42">
        <f>'Übersicht Schützen'!D15</f>
        <v>0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0</v>
      </c>
      <c r="K30" s="42">
        <f t="shared" si="8"/>
        <v>0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0</v>
      </c>
      <c r="U30" s="42">
        <f t="shared" si="7"/>
        <v>0</v>
      </c>
      <c r="V30" s="42">
        <f t="shared" si="9"/>
        <v>0</v>
      </c>
    </row>
    <row r="31" spans="1:22" s="51" customFormat="1" ht="18" customHeight="1" x14ac:dyDescent="0.25">
      <c r="A31" s="43">
        <v>15</v>
      </c>
      <c r="B31" s="54" t="str">
        <f>'Übersicht Schützen'!A16</f>
        <v>Schütze 12</v>
      </c>
      <c r="C31" s="91" t="str">
        <f>'Übersicht Schützen'!B16</f>
        <v>Werlte I</v>
      </c>
      <c r="D31" s="55">
        <f>'Übersicht Schützen'!C16</f>
        <v>0</v>
      </c>
      <c r="E31" s="38">
        <f>'Übersicht Schützen'!D16</f>
        <v>0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0</v>
      </c>
      <c r="K31" s="38">
        <f t="shared" si="8"/>
        <v>0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0</v>
      </c>
      <c r="U31" s="38">
        <f t="shared" si="7"/>
        <v>0</v>
      </c>
      <c r="V31" s="38">
        <f t="shared" si="9"/>
        <v>0</v>
      </c>
    </row>
    <row r="32" spans="1:22" s="51" customFormat="1" ht="18" customHeight="1" x14ac:dyDescent="0.25">
      <c r="A32" s="29">
        <v>16</v>
      </c>
      <c r="B32" s="57" t="str">
        <f>'Übersicht Schützen'!A17</f>
        <v>Scholl Bruno</v>
      </c>
      <c r="C32" s="92" t="str">
        <f>'Übersicht Schützen'!B17</f>
        <v>Sögel I</v>
      </c>
      <c r="D32" s="58">
        <f>'Übersicht Schützen'!C17</f>
        <v>0</v>
      </c>
      <c r="E32" s="42">
        <f>'Übersicht Schützen'!D17</f>
        <v>0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0</v>
      </c>
      <c r="K32" s="42">
        <f t="shared" si="8"/>
        <v>0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0</v>
      </c>
      <c r="U32" s="42">
        <f t="shared" si="7"/>
        <v>0</v>
      </c>
      <c r="V32" s="42">
        <f t="shared" si="9"/>
        <v>0</v>
      </c>
    </row>
    <row r="33" spans="1:44" s="51" customFormat="1" ht="18" customHeight="1" x14ac:dyDescent="0.25">
      <c r="A33" s="50">
        <v>17</v>
      </c>
      <c r="B33" s="54" t="str">
        <f>'Übersicht Schützen'!A18</f>
        <v>Schütze 17</v>
      </c>
      <c r="C33" s="91" t="str">
        <f>'Übersicht Schützen'!B18</f>
        <v>Sögel I</v>
      </c>
      <c r="D33" s="55">
        <f>'Übersicht Schützen'!C18</f>
        <v>0</v>
      </c>
      <c r="E33" s="38">
        <f>'Übersicht Schützen'!D18</f>
        <v>0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0</v>
      </c>
      <c r="K33" s="38">
        <f t="shared" si="8"/>
        <v>0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 t="str">
        <f>'Übersicht Schützen'!P18</f>
        <v xml:space="preserve"> 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0</v>
      </c>
      <c r="U33" s="38">
        <f t="shared" si="7"/>
        <v>0</v>
      </c>
      <c r="V33" s="38">
        <f t="shared" si="9"/>
        <v>0</v>
      </c>
    </row>
    <row r="34" spans="1:44" s="51" customFormat="1" ht="18" customHeight="1" x14ac:dyDescent="0.25">
      <c r="A34" s="29">
        <v>18</v>
      </c>
      <c r="B34" s="57" t="str">
        <f>'Übersicht Schützen'!A19</f>
        <v>Schütze 18</v>
      </c>
      <c r="C34" s="92" t="str">
        <f>'Übersicht Schützen'!B19</f>
        <v>Sögel I</v>
      </c>
      <c r="D34" s="58">
        <f>'Übersicht Schützen'!C19</f>
        <v>0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0</v>
      </c>
      <c r="K34" s="42">
        <f t="shared" si="8"/>
        <v>0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0</v>
      </c>
      <c r="U34" s="42">
        <f t="shared" si="7"/>
        <v>0</v>
      </c>
      <c r="V34" s="42">
        <f t="shared" si="9"/>
        <v>0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Schütze 19</v>
      </c>
      <c r="C35" s="91" t="str">
        <f>'Übersicht Schützen'!B20</f>
        <v>Verein IV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0</v>
      </c>
    </row>
    <row r="36" spans="1:44" s="51" customFormat="1" ht="18" customHeight="1" x14ac:dyDescent="0.25">
      <c r="A36" s="52">
        <v>20</v>
      </c>
      <c r="B36" s="57" t="str">
        <f>'Übersicht Schützen'!A21</f>
        <v>Schütze 20</v>
      </c>
      <c r="C36" s="92" t="str">
        <f>'Übersicht Schützen'!B21</f>
        <v>Verein IV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25">
      <c r="A37" s="50">
        <v>21</v>
      </c>
      <c r="B37" s="54" t="str">
        <f>'Übersicht Schützen'!A22</f>
        <v>Schütze 21</v>
      </c>
      <c r="C37" s="91" t="str">
        <f>'Übersicht Schützen'!B22</f>
        <v>Verein IV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25">
      <c r="A38" s="29">
        <v>22</v>
      </c>
      <c r="B38" s="57" t="str">
        <f>'Übersicht Schützen'!A23</f>
        <v>Schütze 22</v>
      </c>
      <c r="C38" s="92" t="str">
        <f>'Übersicht Schützen'!B23</f>
        <v>Verein IV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25">
      <c r="A39" s="50">
        <v>23</v>
      </c>
      <c r="B39" s="54" t="str">
        <f>'Übersicht Schützen'!A24</f>
        <v>Schütze 23</v>
      </c>
      <c r="C39" s="91" t="str">
        <f>'Übersicht Schützen'!B24</f>
        <v>Verein IV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25">
      <c r="A40" s="52">
        <v>24</v>
      </c>
      <c r="B40" s="57" t="str">
        <f>'Übersicht Schützen'!A25</f>
        <v>Schütze 24</v>
      </c>
      <c r="C40" s="92" t="str">
        <f>'Übersicht Schützen'!B25</f>
        <v>Verein IV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203.90909090909091</v>
      </c>
      <c r="E54" s="36">
        <f>IF(Formelhilfe!C45 &gt; 0, SUM(E17:E52)/Formelhilfe!C45, 0)</f>
        <v>203.37272727272727</v>
      </c>
      <c r="F54" s="36">
        <f>IF(Formelhilfe!D45 &gt; 0, SUM(F17:F52)/Formelhilfe!D45, 0)</f>
        <v>201.83999999999997</v>
      </c>
      <c r="G54" s="36">
        <f>IF(Formelhilfe!E45 &gt; 0, SUM(G17:G52)/Formelhilfe!E45, 0)</f>
        <v>203.5</v>
      </c>
      <c r="H54" s="36">
        <f>IF(Formelhilfe!F45 &gt; 0, SUM(H17:H52)/Formelhilfe!F45, 0)</f>
        <v>200.18181818181813</v>
      </c>
      <c r="I54" s="36">
        <f>IF(Formelhilfe!G45 &gt; 0, SUM(I17:I52)/Formelhilfe!G45, 0)</f>
        <v>204.32727272727271</v>
      </c>
      <c r="J54" s="37">
        <f>IF(SUM(J17:J52)&lt;&gt;0,AVERAGEIF(J17:J52,"&lt;&gt;0"),0)</f>
        <v>202.71515151515149</v>
      </c>
      <c r="K54" s="37">
        <f>IF(SUM(K17:K52)&lt;&gt;0,AVERAGEIF(K17:K52,"&lt;&gt;0"),0)</f>
        <v>1198.7818181818182</v>
      </c>
      <c r="L54" s="36">
        <f>IF(Formelhilfe!I45 &gt; 0, SUM(L17:L52)/Formelhilfe!I45, 0)</f>
        <v>206.37000000000003</v>
      </c>
      <c r="M54" s="36">
        <f>IF(Formelhilfe!J45 &gt; 0, SUM(M17:M52)/Formelhilfe!J45, 0)</f>
        <v>203.62222222222221</v>
      </c>
      <c r="N54" s="36">
        <f>IF(Formelhilfe!K45 &gt; 0, SUM(N17:N52)/Formelhilfe!K45, 0)</f>
        <v>203.46000000000004</v>
      </c>
      <c r="O54" s="36">
        <f>IF(Formelhilfe!L45 &gt; 0, SUM(O17:O52)/Formelhilfe!L45, 0)</f>
        <v>203.45</v>
      </c>
      <c r="P54" s="36">
        <f>IF(Formelhilfe!M45 &gt; 0, SUM(P17:P52)/Formelhilfe!M45, 0)</f>
        <v>183.28181818181818</v>
      </c>
      <c r="Q54" s="36">
        <f>IF(Formelhilfe!N45 &gt; 0, SUM(Q17:Q52)/Formelhilfe!N45, 0)</f>
        <v>202.78181818181812</v>
      </c>
      <c r="R54" s="37">
        <f>IF(SUM(R17:R52)&lt;&gt;0,AVERAGEIF(R17:R52,"&lt;&gt;0"),0)</f>
        <v>202.58916666666664</v>
      </c>
      <c r="S54" s="37">
        <f t="shared" ref="S54:T54" si="12">IF(SUM(S17:S52)&lt;&gt;0,AVERAGEIF(S17:S52,"&lt;&gt;0"),0)</f>
        <v>1017.6750000000001</v>
      </c>
      <c r="T54" s="37">
        <f t="shared" si="12"/>
        <v>202.10481902356901</v>
      </c>
      <c r="U54" s="117">
        <f>(K54+S54)</f>
        <v>2216.4568181818181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38" sqref="T3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9" t="str">
        <f>Übersicht!N4</f>
        <v>Sögel</v>
      </c>
      <c r="X1" s="189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616.20000000000005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Übersicht!N3</f>
        <v>15.02.26</v>
      </c>
      <c r="X2" s="189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612.79999999999995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602.20000000000005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131</v>
      </c>
      <c r="X5" s="188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132</v>
      </c>
      <c r="X6" s="19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2" t="s">
        <v>131</v>
      </c>
      <c r="X7" s="19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9">
        <v>203.4</v>
      </c>
      <c r="E10" s="160"/>
      <c r="F10" s="68">
        <f>IF(E10="x","0",D10)</f>
        <v>203.4</v>
      </c>
      <c r="G10" s="69">
        <f>IF(C10=$B$2,F10,0)</f>
        <v>203.4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9">
        <v>205</v>
      </c>
      <c r="E11" s="160"/>
      <c r="F11" s="68">
        <f t="shared" ref="F11:F45" si="0">IF(E11="x","0",D11)</f>
        <v>205</v>
      </c>
      <c r="G11" s="69">
        <f t="shared" ref="G11:G45" si="1">IF(C11=$B$2,F11,0)</f>
        <v>205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9">
        <v>206.3</v>
      </c>
      <c r="E12" s="160"/>
      <c r="F12" s="68">
        <f t="shared" si="0"/>
        <v>206.3</v>
      </c>
      <c r="G12" s="69">
        <f t="shared" si="1"/>
        <v>206.3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9">
        <v>204.9</v>
      </c>
      <c r="E13" s="160"/>
      <c r="F13" s="68">
        <f t="shared" si="0"/>
        <v>204.9</v>
      </c>
      <c r="G13" s="69">
        <f t="shared" si="1"/>
        <v>204.9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9"/>
      <c r="E14" s="160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9"/>
      <c r="E15" s="160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9">
        <v>200</v>
      </c>
      <c r="E16" s="160"/>
      <c r="F16" s="68">
        <f t="shared" si="0"/>
        <v>200</v>
      </c>
      <c r="G16" s="69">
        <f t="shared" si="1"/>
        <v>0</v>
      </c>
      <c r="H16" s="69">
        <f t="shared" si="2"/>
        <v>0</v>
      </c>
      <c r="I16" s="69">
        <f t="shared" si="3"/>
        <v>200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9">
        <v>209.8</v>
      </c>
      <c r="E17" s="160"/>
      <c r="F17" s="68">
        <f t="shared" si="0"/>
        <v>209.8</v>
      </c>
      <c r="G17" s="69">
        <f t="shared" si="1"/>
        <v>0</v>
      </c>
      <c r="H17" s="69">
        <f t="shared" si="2"/>
        <v>0</v>
      </c>
      <c r="I17" s="69">
        <f t="shared" si="3"/>
        <v>209.8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9">
        <v>203</v>
      </c>
      <c r="E18" s="160"/>
      <c r="F18" s="68">
        <f t="shared" si="0"/>
        <v>203</v>
      </c>
      <c r="G18" s="69">
        <f t="shared" si="1"/>
        <v>0</v>
      </c>
      <c r="H18" s="69">
        <f t="shared" si="2"/>
        <v>0</v>
      </c>
      <c r="I18" s="69">
        <f t="shared" si="3"/>
        <v>203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9"/>
      <c r="E19" s="160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9"/>
      <c r="E20" s="160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9"/>
      <c r="E21" s="160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9">
        <v>208.6</v>
      </c>
      <c r="E22" s="160"/>
      <c r="F22" s="68">
        <f t="shared" si="0"/>
        <v>208.6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208.6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9">
        <v>201.4</v>
      </c>
      <c r="E23" s="160"/>
      <c r="F23" s="68">
        <f t="shared" si="0"/>
        <v>201.4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201.4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9"/>
      <c r="E24" s="160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9">
        <v>192.2</v>
      </c>
      <c r="E25" s="160"/>
      <c r="F25" s="68">
        <f t="shared" si="0"/>
        <v>192.2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9"/>
      <c r="E26" s="160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9"/>
      <c r="E27" s="160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59"/>
      <c r="E28" s="160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59"/>
      <c r="E29" s="160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59"/>
      <c r="E30" s="160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59"/>
      <c r="E31" s="160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59"/>
      <c r="E32" s="160" t="s">
        <v>117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59"/>
      <c r="E33" s="160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59"/>
      <c r="E34" s="160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59"/>
      <c r="E35" s="160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59"/>
      <c r="E36" s="160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59"/>
      <c r="E37" s="160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59"/>
      <c r="E38" s="160" t="s">
        <v>117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59"/>
      <c r="E39" s="160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9"/>
      <c r="E40" s="160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9"/>
      <c r="E41" s="160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9"/>
      <c r="E42" s="160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9"/>
      <c r="E43" s="160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9"/>
      <c r="E44" s="160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9"/>
      <c r="E45" s="160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616.20000000000005</v>
      </c>
      <c r="H46" s="69">
        <f>SUM(H10:H45)</f>
        <v>4</v>
      </c>
      <c r="I46" s="69">
        <f>LARGE(I10:I45,1)+LARGE(I10:I45,2)+LARGE(I10:I45,3)</f>
        <v>612.79999999999995</v>
      </c>
      <c r="J46" s="69">
        <f>SUM(J10:J45)</f>
        <v>4</v>
      </c>
      <c r="K46" s="69">
        <f>LARGE(K10:K45,1)+LARGE(K10:K45,2)+LARGE(K10:K45,3)</f>
        <v>602.20000000000005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63</v>
      </c>
    </row>
  </sheetData>
  <sheetProtection algorithmName="SHA-512" hashValue="PzST8WH4O6pq3DOGJjXXvJiNNoek1jEhp3JzW6R0s599XkWpa0sRDSLlwGyF1S8cGxfulkBq1KwqKbExDJ4Kvw==" saltValue="RY87oSPi7VfyCyqNP1ULN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AE11" sqref="AE1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9" t="str">
        <f>Übersicht!O4</f>
        <v>Eisten</v>
      </c>
      <c r="X1" s="189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624.29999999999995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Übersicht!O3</f>
        <v>01.03.26</v>
      </c>
      <c r="X2" s="189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610.6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599.20000000000005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127</v>
      </c>
      <c r="X5" s="188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128</v>
      </c>
      <c r="X6" s="19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2" t="s">
        <v>127</v>
      </c>
      <c r="X7" s="19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61">
        <v>200.4</v>
      </c>
      <c r="E10" s="162"/>
      <c r="F10" s="68">
        <f>IF(E10="x","0",D10)</f>
        <v>200.4</v>
      </c>
      <c r="G10" s="69">
        <f>IF(C10=$B$2,F10,0)</f>
        <v>200.4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3">
        <v>99.6</v>
      </c>
      <c r="V10" s="163">
        <v>100.8</v>
      </c>
      <c r="W10" s="163"/>
      <c r="X10" s="165">
        <v>200.39999999999998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61">
        <v>208.6</v>
      </c>
      <c r="E11" s="162"/>
      <c r="F11" s="68">
        <f t="shared" ref="F11:F45" si="0">IF(E11="x","0",D11)</f>
        <v>208.6</v>
      </c>
      <c r="G11" s="69">
        <f t="shared" ref="G11:G45" si="1">IF(C11=$B$2,F11,0)</f>
        <v>208.6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4">
        <v>104.1</v>
      </c>
      <c r="V11" s="164">
        <v>104.5</v>
      </c>
      <c r="W11" s="164"/>
      <c r="X11" s="166">
        <v>208.6</v>
      </c>
      <c r="Y11" s="70">
        <f t="shared" ref="Y11:Y45" si="13">IF(X11=D11,1,0)</f>
        <v>1</v>
      </c>
      <c r="Z11" s="70">
        <f t="shared" ref="Z11:Z45" si="14">IF(X11=0,0,1)</f>
        <v>1</v>
      </c>
      <c r="AA11" s="71" t="str">
        <f t="shared" ref="AA11:AA45" si="15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61">
        <v>207.8</v>
      </c>
      <c r="E12" s="162"/>
      <c r="F12" s="68">
        <f t="shared" si="0"/>
        <v>207.8</v>
      </c>
      <c r="G12" s="69">
        <f t="shared" si="1"/>
        <v>207.8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4">
        <v>102.8</v>
      </c>
      <c r="V12" s="164">
        <v>105</v>
      </c>
      <c r="W12" s="164"/>
      <c r="X12" s="166">
        <v>207.8</v>
      </c>
      <c r="Y12" s="70">
        <f t="shared" si="13"/>
        <v>1</v>
      </c>
      <c r="Z12" s="70">
        <f t="shared" si="14"/>
        <v>1</v>
      </c>
      <c r="AA12" s="71" t="str">
        <f t="shared" si="15"/>
        <v>Korrekt</v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61">
        <v>207.9</v>
      </c>
      <c r="E13" s="162"/>
      <c r="F13" s="68">
        <f t="shared" si="0"/>
        <v>207.9</v>
      </c>
      <c r="G13" s="69">
        <f t="shared" si="1"/>
        <v>207.9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4">
        <v>103.8</v>
      </c>
      <c r="V13" s="164">
        <v>104.1</v>
      </c>
      <c r="W13" s="164"/>
      <c r="X13" s="166">
        <v>207.89999999999998</v>
      </c>
      <c r="Y13" s="70">
        <f t="shared" si="13"/>
        <v>1</v>
      </c>
      <c r="Z13" s="70">
        <f t="shared" si="14"/>
        <v>1</v>
      </c>
      <c r="AA13" s="71" t="str">
        <f t="shared" si="15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61"/>
      <c r="E14" s="162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4"/>
      <c r="V14" s="164"/>
      <c r="W14" s="164"/>
      <c r="X14" s="166">
        <v>0</v>
      </c>
      <c r="Y14" s="70">
        <f t="shared" si="13"/>
        <v>1</v>
      </c>
      <c r="Z14" s="70">
        <f t="shared" si="14"/>
        <v>0</v>
      </c>
      <c r="AA14" s="71" t="str">
        <f t="shared" si="15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61"/>
      <c r="E15" s="162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4"/>
      <c r="V15" s="164"/>
      <c r="W15" s="164"/>
      <c r="X15" s="166">
        <v>0</v>
      </c>
      <c r="Y15" s="70">
        <f t="shared" si="13"/>
        <v>1</v>
      </c>
      <c r="Z15" s="70">
        <f t="shared" si="14"/>
        <v>0</v>
      </c>
      <c r="AA15" s="71" t="str">
        <f t="shared" si="15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61">
        <v>199.4</v>
      </c>
      <c r="E16" s="162"/>
      <c r="F16" s="68">
        <f t="shared" si="0"/>
        <v>199.4</v>
      </c>
      <c r="G16" s="69">
        <f t="shared" si="1"/>
        <v>0</v>
      </c>
      <c r="H16" s="69">
        <f t="shared" si="2"/>
        <v>0</v>
      </c>
      <c r="I16" s="69">
        <f t="shared" si="3"/>
        <v>199.4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4">
        <v>100.8</v>
      </c>
      <c r="V16" s="164">
        <v>98.6</v>
      </c>
      <c r="W16" s="164"/>
      <c r="X16" s="166">
        <v>199.39999999999998</v>
      </c>
      <c r="Y16" s="70">
        <f t="shared" si="13"/>
        <v>1</v>
      </c>
      <c r="Z16" s="70">
        <f t="shared" si="14"/>
        <v>1</v>
      </c>
      <c r="AA16" s="71" t="str">
        <f t="shared" si="15"/>
        <v>Korrekt</v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61">
        <v>209.2</v>
      </c>
      <c r="E17" s="162"/>
      <c r="F17" s="68">
        <f t="shared" si="0"/>
        <v>209.2</v>
      </c>
      <c r="G17" s="69">
        <f t="shared" si="1"/>
        <v>0</v>
      </c>
      <c r="H17" s="69">
        <f t="shared" si="2"/>
        <v>0</v>
      </c>
      <c r="I17" s="69">
        <f t="shared" si="3"/>
        <v>209.2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4">
        <v>103.7</v>
      </c>
      <c r="V17" s="164">
        <v>105.5</v>
      </c>
      <c r="W17" s="164"/>
      <c r="X17" s="166">
        <v>209.2</v>
      </c>
      <c r="Y17" s="70">
        <f t="shared" si="13"/>
        <v>1</v>
      </c>
      <c r="Z17" s="70">
        <f t="shared" si="14"/>
        <v>1</v>
      </c>
      <c r="AA17" s="71" t="str">
        <f t="shared" si="15"/>
        <v>Korrekt</v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61">
        <v>202</v>
      </c>
      <c r="E18" s="162"/>
      <c r="F18" s="68">
        <f t="shared" si="0"/>
        <v>202</v>
      </c>
      <c r="G18" s="69">
        <f t="shared" si="1"/>
        <v>0</v>
      </c>
      <c r="H18" s="69">
        <f t="shared" si="2"/>
        <v>0</v>
      </c>
      <c r="I18" s="69">
        <f t="shared" si="3"/>
        <v>202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4">
        <v>98.3</v>
      </c>
      <c r="V18" s="164">
        <v>103.7</v>
      </c>
      <c r="W18" s="164"/>
      <c r="X18" s="166">
        <v>202</v>
      </c>
      <c r="Y18" s="70">
        <f t="shared" si="13"/>
        <v>1</v>
      </c>
      <c r="Z18" s="70">
        <f t="shared" si="14"/>
        <v>1</v>
      </c>
      <c r="AA18" s="71" t="str">
        <f t="shared" si="15"/>
        <v>Korrekt</v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61"/>
      <c r="E19" s="162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4"/>
      <c r="V19" s="164"/>
      <c r="W19" s="164"/>
      <c r="X19" s="166">
        <v>0</v>
      </c>
      <c r="Y19" s="70">
        <f t="shared" si="13"/>
        <v>1</v>
      </c>
      <c r="Z19" s="70">
        <f t="shared" si="14"/>
        <v>0</v>
      </c>
      <c r="AA19" s="71" t="str">
        <f t="shared" si="15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61"/>
      <c r="E20" s="162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4"/>
      <c r="V20" s="164"/>
      <c r="W20" s="164"/>
      <c r="X20" s="166">
        <v>0</v>
      </c>
      <c r="Y20" s="70">
        <f t="shared" si="13"/>
        <v>1</v>
      </c>
      <c r="Z20" s="70">
        <f t="shared" si="14"/>
        <v>0</v>
      </c>
      <c r="AA20" s="71" t="str">
        <f t="shared" si="15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61"/>
      <c r="E21" s="162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4"/>
      <c r="V21" s="164"/>
      <c r="W21" s="164"/>
      <c r="X21" s="166">
        <v>0</v>
      </c>
      <c r="Y21" s="70">
        <f t="shared" si="13"/>
        <v>1</v>
      </c>
      <c r="Z21" s="70">
        <f t="shared" si="14"/>
        <v>0</v>
      </c>
      <c r="AA21" s="71" t="str">
        <f t="shared" si="15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61">
        <v>210</v>
      </c>
      <c r="E22" s="162"/>
      <c r="F22" s="68">
        <f t="shared" si="0"/>
        <v>210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210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4">
        <v>105.2</v>
      </c>
      <c r="V22" s="164">
        <v>104.8</v>
      </c>
      <c r="W22" s="164"/>
      <c r="X22" s="166">
        <v>210</v>
      </c>
      <c r="Y22" s="70">
        <f t="shared" si="13"/>
        <v>1</v>
      </c>
      <c r="Z22" s="70">
        <f t="shared" si="14"/>
        <v>1</v>
      </c>
      <c r="AA22" s="71" t="str">
        <f t="shared" si="15"/>
        <v>Korrekt</v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61">
        <v>189.6</v>
      </c>
      <c r="E23" s="162"/>
      <c r="F23" s="68">
        <f t="shared" si="0"/>
        <v>189.6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189.6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4">
        <v>96.3</v>
      </c>
      <c r="V23" s="164">
        <v>93.3</v>
      </c>
      <c r="W23" s="164"/>
      <c r="X23" s="166">
        <v>189.6</v>
      </c>
      <c r="Y23" s="70">
        <f t="shared" si="13"/>
        <v>1</v>
      </c>
      <c r="Z23" s="70">
        <f t="shared" si="14"/>
        <v>1</v>
      </c>
      <c r="AA23" s="71" t="str">
        <f t="shared" si="15"/>
        <v>Korrekt</v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61"/>
      <c r="E24" s="162" t="s">
        <v>117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4"/>
      <c r="V24" s="164"/>
      <c r="W24" s="164"/>
      <c r="X24" s="166">
        <v>0</v>
      </c>
      <c r="Y24" s="70">
        <f t="shared" si="13"/>
        <v>1</v>
      </c>
      <c r="Z24" s="70">
        <f t="shared" si="14"/>
        <v>0</v>
      </c>
      <c r="AA24" s="71" t="str">
        <f t="shared" si="15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61">
        <v>199.6</v>
      </c>
      <c r="E25" s="162"/>
      <c r="F25" s="68">
        <f t="shared" si="0"/>
        <v>199.6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199.6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4">
        <v>98.3</v>
      </c>
      <c r="V25" s="164">
        <v>101.3</v>
      </c>
      <c r="W25" s="164"/>
      <c r="X25" s="166">
        <v>199.6</v>
      </c>
      <c r="Y25" s="70">
        <f t="shared" si="13"/>
        <v>1</v>
      </c>
      <c r="Z25" s="70">
        <f t="shared" si="14"/>
        <v>1</v>
      </c>
      <c r="AA25" s="71" t="str">
        <f t="shared" si="15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61"/>
      <c r="E26" s="162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4"/>
      <c r="V26" s="164"/>
      <c r="W26" s="164"/>
      <c r="X26" s="166">
        <v>0</v>
      </c>
      <c r="Y26" s="70">
        <f t="shared" si="13"/>
        <v>1</v>
      </c>
      <c r="Z26" s="70">
        <f t="shared" si="14"/>
        <v>0</v>
      </c>
      <c r="AA26" s="71" t="str">
        <f t="shared" si="15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61"/>
      <c r="E27" s="162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4"/>
      <c r="V27" s="164"/>
      <c r="W27" s="164"/>
      <c r="X27" s="166">
        <v>0</v>
      </c>
      <c r="Y27" s="70">
        <f t="shared" si="13"/>
        <v>1</v>
      </c>
      <c r="Z27" s="70">
        <f t="shared" si="14"/>
        <v>0</v>
      </c>
      <c r="AA27" s="71" t="str">
        <f t="shared" si="15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61"/>
      <c r="E28" s="162" t="s">
        <v>117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4"/>
      <c r="V28" s="164"/>
      <c r="W28" s="164"/>
      <c r="X28" s="166">
        <v>0</v>
      </c>
      <c r="Y28" s="70">
        <f t="shared" si="13"/>
        <v>1</v>
      </c>
      <c r="Z28" s="70">
        <f t="shared" si="14"/>
        <v>0</v>
      </c>
      <c r="AA28" s="71" t="str">
        <f t="shared" si="15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61"/>
      <c r="E29" s="162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4"/>
      <c r="V29" s="164"/>
      <c r="W29" s="164"/>
      <c r="X29" s="166">
        <v>0</v>
      </c>
      <c r="Y29" s="70">
        <f t="shared" si="13"/>
        <v>1</v>
      </c>
      <c r="Z29" s="70">
        <f t="shared" si="14"/>
        <v>0</v>
      </c>
      <c r="AA29" s="71" t="str">
        <f t="shared" si="15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61"/>
      <c r="E30" s="162" t="s">
        <v>117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4"/>
      <c r="V30" s="164"/>
      <c r="W30" s="164"/>
      <c r="X30" s="166">
        <v>0</v>
      </c>
      <c r="Y30" s="70">
        <f t="shared" si="13"/>
        <v>1</v>
      </c>
      <c r="Z30" s="70">
        <f t="shared" si="14"/>
        <v>0</v>
      </c>
      <c r="AA30" s="71" t="str">
        <f t="shared" si="15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61"/>
      <c r="E31" s="162" t="s">
        <v>117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4"/>
      <c r="V31" s="164"/>
      <c r="W31" s="164"/>
      <c r="X31" s="166">
        <v>0</v>
      </c>
      <c r="Y31" s="70">
        <f t="shared" si="13"/>
        <v>1</v>
      </c>
      <c r="Z31" s="70">
        <f t="shared" si="14"/>
        <v>0</v>
      </c>
      <c r="AA31" s="71" t="str">
        <f t="shared" si="15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61"/>
      <c r="E32" s="162" t="s">
        <v>117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4"/>
      <c r="V32" s="164"/>
      <c r="W32" s="164"/>
      <c r="X32" s="166">
        <v>0</v>
      </c>
      <c r="Y32" s="70">
        <f t="shared" si="13"/>
        <v>1</v>
      </c>
      <c r="Z32" s="70">
        <f t="shared" si="14"/>
        <v>0</v>
      </c>
      <c r="AA32" s="71" t="str">
        <f t="shared" si="15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61"/>
      <c r="E33" s="162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4"/>
      <c r="V33" s="164"/>
      <c r="W33" s="164"/>
      <c r="X33" s="166">
        <v>0</v>
      </c>
      <c r="Y33" s="70">
        <f t="shared" si="13"/>
        <v>1</v>
      </c>
      <c r="Z33" s="70">
        <f t="shared" si="14"/>
        <v>0</v>
      </c>
      <c r="AA33" s="71" t="str">
        <f t="shared" si="15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61"/>
      <c r="E34" s="162" t="s">
        <v>117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164"/>
      <c r="V34" s="164"/>
      <c r="W34" s="164"/>
      <c r="X34" s="166">
        <v>0</v>
      </c>
      <c r="Y34" s="70">
        <f t="shared" si="13"/>
        <v>1</v>
      </c>
      <c r="Z34" s="70">
        <f t="shared" si="14"/>
        <v>0</v>
      </c>
      <c r="AA34" s="71" t="str">
        <f t="shared" si="15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61"/>
      <c r="E35" s="162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164"/>
      <c r="V35" s="164"/>
      <c r="W35" s="164"/>
      <c r="X35" s="166">
        <v>0</v>
      </c>
      <c r="Y35" s="70">
        <f t="shared" si="13"/>
        <v>1</v>
      </c>
      <c r="Z35" s="70">
        <f t="shared" si="14"/>
        <v>0</v>
      </c>
      <c r="AA35" s="71" t="str">
        <f t="shared" si="15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61"/>
      <c r="E36" s="162" t="s">
        <v>117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164"/>
      <c r="V36" s="164"/>
      <c r="W36" s="164"/>
      <c r="X36" s="166">
        <v>0</v>
      </c>
      <c r="Y36" s="70">
        <f t="shared" si="13"/>
        <v>1</v>
      </c>
      <c r="Z36" s="70">
        <f t="shared" si="14"/>
        <v>0</v>
      </c>
      <c r="AA36" s="71" t="str">
        <f t="shared" si="15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61"/>
      <c r="E37" s="162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64"/>
      <c r="V37" s="164"/>
      <c r="W37" s="164"/>
      <c r="X37" s="166">
        <v>0</v>
      </c>
      <c r="Y37" s="70">
        <f t="shared" si="13"/>
        <v>1</v>
      </c>
      <c r="Z37" s="70">
        <f t="shared" si="14"/>
        <v>0</v>
      </c>
      <c r="AA37" s="71" t="str">
        <f t="shared" si="15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61"/>
      <c r="E38" s="162" t="s">
        <v>117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64"/>
      <c r="V38" s="164"/>
      <c r="W38" s="164"/>
      <c r="X38" s="166">
        <v>0</v>
      </c>
      <c r="Y38" s="70">
        <f t="shared" si="13"/>
        <v>1</v>
      </c>
      <c r="Z38" s="70">
        <f t="shared" si="14"/>
        <v>0</v>
      </c>
      <c r="AA38" s="71" t="str">
        <f t="shared" si="15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61"/>
      <c r="E39" s="162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4"/>
      <c r="V39" s="164"/>
      <c r="W39" s="164"/>
      <c r="X39" s="166">
        <v>0</v>
      </c>
      <c r="Y39" s="70">
        <f t="shared" si="13"/>
        <v>1</v>
      </c>
      <c r="Z39" s="70">
        <f t="shared" si="14"/>
        <v>0</v>
      </c>
      <c r="AA39" s="71" t="str">
        <f t="shared" si="15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1"/>
      <c r="E40" s="162" t="s">
        <v>117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164"/>
      <c r="V40" s="164"/>
      <c r="W40" s="164"/>
      <c r="X40" s="166">
        <v>0</v>
      </c>
      <c r="Y40" s="70">
        <f t="shared" si="13"/>
        <v>1</v>
      </c>
      <c r="Z40" s="70">
        <f t="shared" si="14"/>
        <v>0</v>
      </c>
      <c r="AA40" s="71" t="str">
        <f t="shared" si="15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1"/>
      <c r="E41" s="162" t="s">
        <v>117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164"/>
      <c r="V41" s="164"/>
      <c r="W41" s="164"/>
      <c r="X41" s="166">
        <v>0</v>
      </c>
      <c r="Y41" s="70">
        <f t="shared" si="13"/>
        <v>1</v>
      </c>
      <c r="Z41" s="70">
        <f t="shared" si="14"/>
        <v>0</v>
      </c>
      <c r="AA41" s="71" t="str">
        <f t="shared" si="15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1"/>
      <c r="E42" s="162" t="s">
        <v>117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64"/>
      <c r="V42" s="164"/>
      <c r="W42" s="164"/>
      <c r="X42" s="166">
        <v>0</v>
      </c>
      <c r="Y42" s="70">
        <f t="shared" si="13"/>
        <v>1</v>
      </c>
      <c r="Z42" s="70">
        <f t="shared" si="14"/>
        <v>0</v>
      </c>
      <c r="AA42" s="71" t="str">
        <f t="shared" si="15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1"/>
      <c r="E43" s="162" t="s">
        <v>117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64"/>
      <c r="V43" s="164"/>
      <c r="W43" s="164"/>
      <c r="X43" s="166">
        <v>0</v>
      </c>
      <c r="Y43" s="70">
        <f t="shared" si="13"/>
        <v>1</v>
      </c>
      <c r="Z43" s="70">
        <f t="shared" si="14"/>
        <v>0</v>
      </c>
      <c r="AA43" s="71" t="str">
        <f t="shared" si="15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1"/>
      <c r="E44" s="162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64"/>
      <c r="V44" s="164"/>
      <c r="W44" s="164"/>
      <c r="X44" s="166">
        <v>0</v>
      </c>
      <c r="Y44" s="70">
        <f t="shared" si="13"/>
        <v>1</v>
      </c>
      <c r="Z44" s="70">
        <f t="shared" si="14"/>
        <v>0</v>
      </c>
      <c r="AA44" s="71" t="str">
        <f t="shared" si="15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1"/>
      <c r="E45" s="162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4"/>
      <c r="V45" s="164"/>
      <c r="W45" s="164"/>
      <c r="X45" s="166">
        <v>0</v>
      </c>
      <c r="Y45" s="70">
        <f t="shared" si="13"/>
        <v>1</v>
      </c>
      <c r="Z45" s="70">
        <f t="shared" si="14"/>
        <v>0</v>
      </c>
      <c r="AA45" s="71" t="str">
        <f t="shared" si="15"/>
        <v/>
      </c>
    </row>
    <row r="46" spans="1:27" x14ac:dyDescent="0.25">
      <c r="G46" s="69">
        <f>LARGE(G10:G45,1)+LARGE(G10:G45,2)+LARGE(G10:G45,3)</f>
        <v>624.29999999999995</v>
      </c>
      <c r="H46" s="69">
        <f>SUM(H10:H45)</f>
        <v>4</v>
      </c>
      <c r="I46" s="69">
        <f>LARGE(I10:I45,1)+LARGE(I10:I45,2)+LARGE(I10:I45,3)</f>
        <v>610.6</v>
      </c>
      <c r="J46" s="69">
        <f>SUM(J10:J45)</f>
        <v>4</v>
      </c>
      <c r="K46" s="69">
        <f>LARGE(K10:K45,1)+LARGE(K10:K45,2)+LARGE(K10:K45,3)</f>
        <v>599.20000000000005</v>
      </c>
      <c r="L46" s="69">
        <f>SUM(L10:L45)</f>
        <v>3</v>
      </c>
      <c r="M46" s="69">
        <f>LARGE(M10:M45,1)+LARGE(M10:M45,2)+LARGE(M10:M45,3)</f>
        <v>0</v>
      </c>
      <c r="N46" s="69">
        <f>SUM(N10:N45)</f>
        <v>0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63</v>
      </c>
    </row>
  </sheetData>
  <sheetProtection algorithmName="SHA-512" hashValue="+GSPQC6G+MRBbU8tEy/6gqGHqHpth7Ka5SBAh9NCMs3qVhgIkWQfsuZBF3RKPJ5775t6QdwMmJQcua4pf8MjIg==" saltValue="SwqSs0IE/Va+/kI10kQWy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T42" sqref="T4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9" t="str">
        <f>Übersicht!P4</f>
        <v>Sögel</v>
      </c>
      <c r="X1" s="189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616.20000000000005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Übersicht!P3</f>
        <v>15.03.26</v>
      </c>
      <c r="X2" s="189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614.1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583.90000000000009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131</v>
      </c>
      <c r="X5" s="188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132</v>
      </c>
      <c r="X6" s="19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2" t="s">
        <v>131</v>
      </c>
      <c r="X7" s="19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67">
        <v>205.2</v>
      </c>
      <c r="E10" s="168"/>
      <c r="F10" s="68">
        <f>IF(E10="x","0",D10)</f>
        <v>205.2</v>
      </c>
      <c r="G10" s="69">
        <f>IF(C10=$B$2,F10,0)</f>
        <v>205.2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67">
        <v>205.8</v>
      </c>
      <c r="E11" s="168"/>
      <c r="F11" s="68">
        <f t="shared" ref="F11:F45" si="0">IF(E11="x","0",D11)</f>
        <v>205.8</v>
      </c>
      <c r="G11" s="69">
        <f t="shared" ref="G11:G45" si="1">IF(C11=$B$2,F11,0)</f>
        <v>205.8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67">
        <v>201.9</v>
      </c>
      <c r="E12" s="168"/>
      <c r="F12" s="68">
        <f t="shared" si="0"/>
        <v>201.9</v>
      </c>
      <c r="G12" s="69">
        <f t="shared" si="1"/>
        <v>201.9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67">
        <v>205.2</v>
      </c>
      <c r="E13" s="168"/>
      <c r="F13" s="68">
        <f t="shared" si="0"/>
        <v>205.2</v>
      </c>
      <c r="G13" s="69">
        <f t="shared" si="1"/>
        <v>205.2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67"/>
      <c r="E14" s="168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67"/>
      <c r="E15" s="168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67">
        <v>202</v>
      </c>
      <c r="E16" s="168"/>
      <c r="F16" s="68">
        <f t="shared" si="0"/>
        <v>202</v>
      </c>
      <c r="G16" s="69">
        <f t="shared" si="1"/>
        <v>0</v>
      </c>
      <c r="H16" s="69">
        <f t="shared" si="2"/>
        <v>0</v>
      </c>
      <c r="I16" s="69">
        <f t="shared" si="3"/>
        <v>202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67">
        <v>206.4</v>
      </c>
      <c r="E17" s="168"/>
      <c r="F17" s="68">
        <f t="shared" si="0"/>
        <v>206.4</v>
      </c>
      <c r="G17" s="69">
        <f t="shared" si="1"/>
        <v>0</v>
      </c>
      <c r="H17" s="69">
        <f t="shared" si="2"/>
        <v>0</v>
      </c>
      <c r="I17" s="69">
        <f t="shared" si="3"/>
        <v>206.4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67">
        <v>205.7</v>
      </c>
      <c r="E18" s="168"/>
      <c r="F18" s="68">
        <f t="shared" si="0"/>
        <v>205.7</v>
      </c>
      <c r="G18" s="69">
        <f t="shared" si="1"/>
        <v>0</v>
      </c>
      <c r="H18" s="69">
        <f t="shared" si="2"/>
        <v>0</v>
      </c>
      <c r="I18" s="69">
        <f t="shared" si="3"/>
        <v>205.7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67"/>
      <c r="E19" s="168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67"/>
      <c r="E20" s="168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67"/>
      <c r="E21" s="168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67">
        <v>206.3</v>
      </c>
      <c r="E22" s="168"/>
      <c r="F22" s="68">
        <f t="shared" si="0"/>
        <v>206.3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206.3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67">
        <v>192.3</v>
      </c>
      <c r="E23" s="168"/>
      <c r="F23" s="68">
        <f t="shared" si="0"/>
        <v>192.3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192.3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67"/>
      <c r="E24" s="168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67">
        <v>185.3</v>
      </c>
      <c r="E25" s="168"/>
      <c r="F25" s="68">
        <f t="shared" si="0"/>
        <v>185.3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185.3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67" t="s">
        <v>137</v>
      </c>
      <c r="E26" s="168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67"/>
      <c r="E27" s="168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67"/>
      <c r="E28" s="168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67"/>
      <c r="E29" s="168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67"/>
      <c r="E30" s="168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67"/>
      <c r="E31" s="168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67"/>
      <c r="E32" s="168" t="s">
        <v>117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67"/>
      <c r="E33" s="168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67"/>
      <c r="E34" s="168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67"/>
      <c r="E35" s="168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67"/>
      <c r="E36" s="168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67"/>
      <c r="E37" s="168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67"/>
      <c r="E38" s="168" t="s">
        <v>117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67"/>
      <c r="E39" s="168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7"/>
      <c r="E40" s="168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7"/>
      <c r="E41" s="168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7"/>
      <c r="E42" s="168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7"/>
      <c r="E43" s="168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7"/>
      <c r="E44" s="168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7"/>
      <c r="E45" s="168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616.20000000000005</v>
      </c>
      <c r="H46" s="69">
        <f>SUM(H10:H45)</f>
        <v>4</v>
      </c>
      <c r="I46" s="69">
        <f>LARGE(I10:I45,1)+LARGE(I10:I45,2)+LARGE(I10:I45,3)</f>
        <v>614.1</v>
      </c>
      <c r="J46" s="69">
        <f>SUM(J10:J45)</f>
        <v>4</v>
      </c>
      <c r="K46" s="69">
        <f>LARGE(K10:K45,1)+LARGE(K10:K45,2)+LARGE(K10:K45,3)</f>
        <v>583.90000000000009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  <c r="AA46" s="71"/>
    </row>
    <row r="47" spans="1:27" x14ac:dyDescent="0.25">
      <c r="C47" s="69" t="s">
        <v>63</v>
      </c>
    </row>
  </sheetData>
  <sheetProtection algorithmName="SHA-512" hashValue="kls+gtwY/HeutHOb9U+6fczxVnQBKdjumDRrs404FZ4F0D13rJGyH/rwkM854l7qABorIVzhzaxEf6+4JrGSTw==" saltValue="W1rfx3NK487HfX8/MX/3r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AE15" sqref="AE15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9" t="str">
        <f>Übersicht!Q4</f>
        <v>Werlte</v>
      </c>
      <c r="X1" s="189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622.6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Übersicht!Q3</f>
        <v>14.04.26</v>
      </c>
      <c r="X2" s="189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621.4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588.59999999999991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138</v>
      </c>
      <c r="X5" s="188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91"/>
      <c r="X6" s="19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2" t="s">
        <v>138</v>
      </c>
      <c r="X7" s="19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201">
        <v>206</v>
      </c>
      <c r="E10" s="202"/>
      <c r="F10" s="68">
        <f>IF(E10="x","0",D10)</f>
        <v>206</v>
      </c>
      <c r="G10" s="69">
        <f>IF(C10=$B$2,F10,0)</f>
        <v>206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201">
        <v>206.9</v>
      </c>
      <c r="E11" s="202"/>
      <c r="F11" s="68">
        <f t="shared" ref="F11:F45" si="0">IF(E11="x","0",D11)</f>
        <v>206.9</v>
      </c>
      <c r="G11" s="69">
        <f t="shared" ref="G11:G45" si="1">IF(C11=$B$2,F11,0)</f>
        <v>206.9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201">
        <v>209.7</v>
      </c>
      <c r="E12" s="202"/>
      <c r="F12" s="68">
        <f t="shared" si="0"/>
        <v>209.7</v>
      </c>
      <c r="G12" s="69">
        <f t="shared" si="1"/>
        <v>209.7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201">
        <v>204.8</v>
      </c>
      <c r="E13" s="202"/>
      <c r="F13" s="68">
        <f t="shared" si="0"/>
        <v>204.8</v>
      </c>
      <c r="G13" s="69">
        <f t="shared" si="1"/>
        <v>204.8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201"/>
      <c r="E14" s="202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201"/>
      <c r="E15" s="202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201">
        <v>205.5</v>
      </c>
      <c r="E16" s="202"/>
      <c r="F16" s="68">
        <f t="shared" si="0"/>
        <v>205.5</v>
      </c>
      <c r="G16" s="69">
        <f t="shared" si="1"/>
        <v>0</v>
      </c>
      <c r="H16" s="69">
        <f t="shared" si="2"/>
        <v>0</v>
      </c>
      <c r="I16" s="69">
        <f t="shared" si="3"/>
        <v>205.5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201">
        <v>208.8</v>
      </c>
      <c r="E17" s="202"/>
      <c r="F17" s="68">
        <f t="shared" si="0"/>
        <v>208.8</v>
      </c>
      <c r="G17" s="69">
        <f t="shared" si="1"/>
        <v>0</v>
      </c>
      <c r="H17" s="69">
        <f t="shared" si="2"/>
        <v>0</v>
      </c>
      <c r="I17" s="69">
        <f t="shared" si="3"/>
        <v>208.8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201">
        <v>207.1</v>
      </c>
      <c r="E18" s="202"/>
      <c r="F18" s="68">
        <f t="shared" si="0"/>
        <v>207.1</v>
      </c>
      <c r="G18" s="69">
        <f t="shared" si="1"/>
        <v>0</v>
      </c>
      <c r="H18" s="69">
        <f t="shared" si="2"/>
        <v>0</v>
      </c>
      <c r="I18" s="69">
        <f t="shared" si="3"/>
        <v>207.1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201"/>
      <c r="E19" s="202" t="s">
        <v>117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201">
        <v>193.2</v>
      </c>
      <c r="E20" s="202"/>
      <c r="F20" s="68">
        <f t="shared" si="0"/>
        <v>193.2</v>
      </c>
      <c r="G20" s="69">
        <f t="shared" si="1"/>
        <v>0</v>
      </c>
      <c r="H20" s="69">
        <f t="shared" si="2"/>
        <v>0</v>
      </c>
      <c r="I20" s="69">
        <f t="shared" si="3"/>
        <v>193.2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201"/>
      <c r="E21" s="202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201">
        <v>207.2</v>
      </c>
      <c r="E22" s="202"/>
      <c r="F22" s="68">
        <f t="shared" si="0"/>
        <v>207.2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201">
        <v>195.1</v>
      </c>
      <c r="E23" s="202"/>
      <c r="F23" s="68">
        <f t="shared" si="0"/>
        <v>195.1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195.1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201"/>
      <c r="E24" s="202" t="s">
        <v>117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201">
        <v>186.3</v>
      </c>
      <c r="E25" s="202"/>
      <c r="F25" s="68">
        <f t="shared" si="0"/>
        <v>186.3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186.3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201"/>
      <c r="E26" s="202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201"/>
      <c r="E27" s="202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201"/>
      <c r="E28" s="202" t="s">
        <v>117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201"/>
      <c r="E29" s="202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201"/>
      <c r="E30" s="202" t="s">
        <v>117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201"/>
      <c r="E31" s="202" t="s">
        <v>117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201"/>
      <c r="E32" s="202" t="s">
        <v>117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201"/>
      <c r="E33" s="202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201"/>
      <c r="E34" s="202" t="s">
        <v>117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201"/>
      <c r="E35" s="202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201"/>
      <c r="E36" s="202" t="s">
        <v>117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201"/>
      <c r="E37" s="202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201"/>
      <c r="E38" s="202" t="s">
        <v>117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201"/>
      <c r="E39" s="202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201"/>
      <c r="E40" s="202" t="s">
        <v>117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201"/>
      <c r="E41" s="202" t="s">
        <v>117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201"/>
      <c r="E42" s="202" t="s">
        <v>117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201"/>
      <c r="E43" s="202" t="s">
        <v>117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201"/>
      <c r="E44" s="202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201"/>
      <c r="E45" s="202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622.6</v>
      </c>
      <c r="H46" s="69">
        <f>SUM(H10:H45)</f>
        <v>4</v>
      </c>
      <c r="I46" s="69">
        <f>LARGE(I10:I45,1)+LARGE(I10:I45,2)+LARGE(I10:I45,3)</f>
        <v>621.4</v>
      </c>
      <c r="J46" s="69">
        <f>SUM(J10:J45)</f>
        <v>4</v>
      </c>
      <c r="K46" s="69">
        <f>LARGE(K10:K45,1)+LARGE(K10:K45,2)+LARGE(K10:K45,3)</f>
        <v>588.59999999999991</v>
      </c>
      <c r="L46" s="69">
        <f>SUM(L10:L45)</f>
        <v>3</v>
      </c>
      <c r="M46" s="69">
        <f>LARGE(M10:M45,1)+LARGE(M10:M45,2)+LARGE(M10:M45,3)</f>
        <v>0</v>
      </c>
      <c r="N46" s="69">
        <f>SUM(N10:N45)</f>
        <v>0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7" t="str">
        <f>Übersicht!K1</f>
        <v>2025/2026</v>
      </c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27"/>
      <c r="V1" s="127"/>
      <c r="W1" s="127"/>
      <c r="X1" s="137" t="s">
        <v>46</v>
      </c>
      <c r="Y1" s="197"/>
      <c r="Z1" s="19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Eisten I</v>
      </c>
      <c r="C2" s="134"/>
      <c r="D2" s="197" t="s">
        <v>61</v>
      </c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27"/>
      <c r="V2" s="127"/>
      <c r="W2" s="127"/>
      <c r="X2" s="137" t="s">
        <v>31</v>
      </c>
      <c r="Y2" s="198"/>
      <c r="Z2" s="19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Werlte I</v>
      </c>
      <c r="C3" s="128"/>
      <c r="D3" s="197" t="str">
        <f>Übersicht!M1</f>
        <v>1. Kreisliga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Sögel I</v>
      </c>
      <c r="C4" s="128"/>
      <c r="D4" s="197" t="str">
        <f>Übersicht!P1</f>
        <v>Senioren</v>
      </c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Verein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9"/>
      <c r="Z5" s="20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9"/>
      <c r="Z6" s="20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99"/>
      <c r="Z7" s="20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94" t="s">
        <v>32</v>
      </c>
      <c r="X9" s="195"/>
      <c r="Y9" s="195"/>
      <c r="Z9" s="19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Baalmann Werner</v>
      </c>
      <c r="C10" s="135" t="str">
        <f>'Wettkampf 1'!C10</f>
        <v>Eisten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Büter Wilhelm</v>
      </c>
      <c r="C11" s="135" t="str">
        <f>'Wettkampf 1'!C11</f>
        <v>Eisten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Ostermann Franz</v>
      </c>
      <c r="C12" s="135" t="str">
        <f>'Wettkampf 1'!C12</f>
        <v>Eisten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Schute Helmut</v>
      </c>
      <c r="C13" s="135" t="str">
        <f>'Wettkampf 1'!C13</f>
        <v>Eisten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Eisten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Eisten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Broermann Carl</v>
      </c>
      <c r="C16" s="135" t="str">
        <f>'Wettkampf 1'!C16</f>
        <v>Werlte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Köbbe Gerd</v>
      </c>
      <c r="C17" s="135" t="str">
        <f>'Wettkampf 1'!C17</f>
        <v>Werlte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Staggenborg Hans</v>
      </c>
      <c r="C18" s="135" t="str">
        <f>'Wettkampf 1'!C18</f>
        <v>Werlte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Abeln Bernd</v>
      </c>
      <c r="C19" s="135" t="str">
        <f>'Wettkampf 1'!C19</f>
        <v>Werlte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Niermann Hans</v>
      </c>
      <c r="C20" s="135" t="str">
        <f>'Wettkampf 1'!C20</f>
        <v>Werlte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Werlte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van der Lugt Dirk Jan</v>
      </c>
      <c r="C22" s="135" t="str">
        <f>'Wettkampf 1'!C22</f>
        <v>Sögel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Bode Hans Hermann</v>
      </c>
      <c r="C23" s="135" t="str">
        <f>'Wettkampf 1'!C23</f>
        <v>Sögel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Scholl Bruno</v>
      </c>
      <c r="C24" s="135" t="str">
        <f>'Wettkampf 1'!C24</f>
        <v>Sögel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Barnowski Paul</v>
      </c>
      <c r="C25" s="135" t="str">
        <f>'Wettkampf 1'!C25</f>
        <v>Sögel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Sögel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Sögel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Schütze 19</v>
      </c>
      <c r="C28" s="135" t="str">
        <f>'Wettkampf 1'!C28</f>
        <v>Verein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Schütze 20</v>
      </c>
      <c r="C29" s="135" t="str">
        <f>'Wettkampf 1'!C29</f>
        <v>Verein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Schütze 21</v>
      </c>
      <c r="C30" s="135" t="str">
        <f>'Wettkampf 1'!C30</f>
        <v>Verein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Schütze 22</v>
      </c>
      <c r="C31" s="135" t="str">
        <f>'Wettkampf 1'!C31</f>
        <v>Verein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Verein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Verein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7" t="str">
        <f>Übersicht!K1</f>
        <v>2025/2026</v>
      </c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27"/>
      <c r="V1" s="127"/>
      <c r="W1" s="127"/>
      <c r="X1" s="137" t="s">
        <v>46</v>
      </c>
      <c r="Y1" s="197"/>
      <c r="Z1" s="19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7" t="s">
        <v>61</v>
      </c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27"/>
      <c r="V2" s="127"/>
      <c r="W2" s="127"/>
      <c r="X2" s="137" t="s">
        <v>31</v>
      </c>
      <c r="Y2" s="198"/>
      <c r="Z2" s="19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9"/>
      <c r="Z5" s="20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9"/>
      <c r="Z6" s="20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99"/>
      <c r="Z7" s="20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94" t="s">
        <v>32</v>
      </c>
      <c r="X9" s="195"/>
      <c r="Y9" s="195"/>
      <c r="Z9" s="19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203" t="s">
        <v>119</v>
      </c>
      <c r="B2" s="95" t="str">
        <f>VLOOKUP(A2,'Wettkampf 1'!$B$10:$C$45,2,FALSE)</f>
        <v>Werlte I</v>
      </c>
      <c r="C2" s="9">
        <f>VLOOKUP(A2,'Wettkampf 1'!$B$10:$D$45,3,FALSE)</f>
        <v>209</v>
      </c>
      <c r="D2" s="9">
        <f>VLOOKUP($A2,'2'!$B$10:$D$45,3,FALSE)</f>
        <v>207.3</v>
      </c>
      <c r="E2" s="9">
        <f>VLOOKUP($A2,'3'!$B$10:$D$45,3,FALSE)</f>
        <v>206.4</v>
      </c>
      <c r="F2" s="9">
        <f>VLOOKUP($A2,'4'!$B$10:$D$45,3,FALSE)</f>
        <v>208.2</v>
      </c>
      <c r="G2" s="9">
        <f>VLOOKUP($A2,'5'!$B$10:$D$45,3,FALSE)</f>
        <v>208.9</v>
      </c>
      <c r="H2" s="9">
        <f>VLOOKUP($A2,'6'!$B$10:$D$45,3,FALSE)</f>
        <v>210.4</v>
      </c>
      <c r="I2" s="9">
        <f>IF(J2 &gt; 0,K2/J2,0)</f>
        <v>208.3666666666667</v>
      </c>
      <c r="J2" s="9">
        <f>VLOOKUP(A2,Formelhilfe!$A$9:$H$44,8,FALSE)</f>
        <v>6</v>
      </c>
      <c r="K2" s="10">
        <f>SUM(C2:H2)</f>
        <v>1250.2000000000003</v>
      </c>
      <c r="L2" s="9">
        <f>VLOOKUP($A2,'7'!$B$10:$D$45,3,FALSE)</f>
        <v>210.7</v>
      </c>
      <c r="M2" s="9">
        <f>VLOOKUP($A2,'8'!$B$10:$D$45,3,FALSE)</f>
        <v>210.3</v>
      </c>
      <c r="N2" s="9">
        <f>VLOOKUP($A2,'9'!$B$10:$D$45,3,FALSE)</f>
        <v>209.8</v>
      </c>
      <c r="O2" s="9">
        <f>VLOOKUP($A2,'10'!$B$10:$D$45,3,FALSE)</f>
        <v>209.2</v>
      </c>
      <c r="P2" s="9">
        <f>VLOOKUP($A2,'11'!$B$10:$D$45,3,FALSE)</f>
        <v>206.4</v>
      </c>
      <c r="Q2" s="9">
        <f>VLOOKUP($A2,'12'!$B$10:$D$45,3,FALSE)</f>
        <v>208.8</v>
      </c>
      <c r="R2" s="10">
        <f>IF(S2 &gt;0,T2/S2,0)</f>
        <v>209.20000000000002</v>
      </c>
      <c r="S2" s="9">
        <f>VLOOKUP(A2,Formelhilfe!$A$9:$O$44,15,FALSE)</f>
        <v>6</v>
      </c>
      <c r="T2" s="10">
        <f>SUM(L2:Q2)</f>
        <v>1255.2</v>
      </c>
      <c r="U2" s="10">
        <f>IF(V2&gt;0,W2/V2,0)</f>
        <v>208.78333333333339</v>
      </c>
      <c r="V2" s="9">
        <f>VLOOKUP(A2,Formelhilfe!$A$9:$P$44,16,FALSE)</f>
        <v>12</v>
      </c>
      <c r="W2" s="11">
        <f>SUM(C2:H2,L2:Q2)</f>
        <v>2505.4000000000005</v>
      </c>
    </row>
    <row r="3" spans="1:23" ht="20.25" customHeight="1" x14ac:dyDescent="0.35">
      <c r="A3" s="203" t="s">
        <v>123</v>
      </c>
      <c r="B3" s="95" t="str">
        <f>VLOOKUP(A3,'Wettkampf 1'!$B$10:$C$45,2,FALSE)</f>
        <v>Sögel I</v>
      </c>
      <c r="C3" s="9">
        <f>VLOOKUP(A3,'Wettkampf 1'!$B$10:$D$45,3,FALSE)</f>
        <v>205.4</v>
      </c>
      <c r="D3" s="9">
        <f>VLOOKUP($A3,'2'!$B$10:$D$45,3,FALSE)</f>
        <v>207.7</v>
      </c>
      <c r="E3" s="9">
        <f>VLOOKUP($A3,'3'!$B$10:$D$45,3,FALSE)</f>
        <v>207.6</v>
      </c>
      <c r="F3" s="9">
        <f>VLOOKUP($A3,'4'!$B$10:$D$45,3,FALSE)</f>
        <v>208.3</v>
      </c>
      <c r="G3" s="9">
        <f>VLOOKUP($A3,'5'!$B$10:$D$45,3,FALSE)</f>
        <v>205.6</v>
      </c>
      <c r="H3" s="9">
        <f>VLOOKUP($A3,'6'!$B$10:$D$45,3,FALSE)</f>
        <v>209.5</v>
      </c>
      <c r="I3" s="9">
        <f>IF(J3 &gt; 0,K3/J3,0)</f>
        <v>207.35</v>
      </c>
      <c r="J3" s="9">
        <f>VLOOKUP(A3,Formelhilfe!$A$9:$H$44,8,FALSE)</f>
        <v>6</v>
      </c>
      <c r="K3" s="10">
        <f>SUM(C3:H3)</f>
        <v>1244.0999999999999</v>
      </c>
      <c r="L3" s="9">
        <f>VLOOKUP($A3,'7'!$B$10:$D$45,3,FALSE)</f>
        <v>207.5</v>
      </c>
      <c r="M3" s="9">
        <f>VLOOKUP($A3,'8'!$B$10:$D$45,3,FALSE)</f>
        <v>208</v>
      </c>
      <c r="N3" s="9">
        <f>VLOOKUP($A3,'9'!$B$10:$D$45,3,FALSE)</f>
        <v>208.6</v>
      </c>
      <c r="O3" s="9">
        <f>VLOOKUP($A3,'10'!$B$10:$D$45,3,FALSE)</f>
        <v>210</v>
      </c>
      <c r="P3" s="9">
        <f>VLOOKUP($A3,'11'!$B$10:$D$45,3,FALSE)</f>
        <v>206.3</v>
      </c>
      <c r="Q3" s="9">
        <f>VLOOKUP($A3,'12'!$B$10:$D$45,3,FALSE)</f>
        <v>207.2</v>
      </c>
      <c r="R3" s="10">
        <f>IF(S3 &gt;0,T3/S3,0)</f>
        <v>207.93333333333337</v>
      </c>
      <c r="S3" s="9">
        <f>VLOOKUP(A3,Formelhilfe!$A$9:$O$44,15,FALSE)</f>
        <v>6</v>
      </c>
      <c r="T3" s="10">
        <f>SUM(L3:Q3)</f>
        <v>1247.6000000000001</v>
      </c>
      <c r="U3" s="10">
        <f>IF(V3&gt;0,W3/V3,0)</f>
        <v>207.64166666666665</v>
      </c>
      <c r="V3" s="9">
        <f>VLOOKUP(A3,Formelhilfe!$A$9:$P$44,16,FALSE)</f>
        <v>12</v>
      </c>
      <c r="W3" s="11">
        <f>SUM(C3:H3,L3:Q3)</f>
        <v>2491.6999999999998</v>
      </c>
    </row>
    <row r="4" spans="1:23" ht="20.25" customHeight="1" x14ac:dyDescent="0.35">
      <c r="A4" s="203" t="s">
        <v>114</v>
      </c>
      <c r="B4" s="95" t="str">
        <f>VLOOKUP(A4,'Wettkampf 1'!$B$10:$C$45,2,FALSE)</f>
        <v>Eisten I</v>
      </c>
      <c r="C4" s="9">
        <f>VLOOKUP(A4,'Wettkampf 1'!$B$10:$D$45,3,FALSE)</f>
        <v>207.8</v>
      </c>
      <c r="D4" s="9">
        <f>VLOOKUP($A4,'2'!$B$10:$D$45,3,FALSE)</f>
        <v>211.5</v>
      </c>
      <c r="E4" s="9">
        <f>VLOOKUP($A4,'3'!$B$10:$D$45,3,FALSE)</f>
        <v>206.4</v>
      </c>
      <c r="F4" s="9">
        <f>VLOOKUP($A4,'4'!$B$10:$D$45,3,FALSE)</f>
        <v>206.6</v>
      </c>
      <c r="G4" s="9">
        <f>VLOOKUP($A4,'5'!$B$10:$D$45,3,FALSE)</f>
        <v>206.1</v>
      </c>
      <c r="H4" s="9">
        <f>VLOOKUP($A4,'6'!$B$10:$D$45,3,FALSE)</f>
        <v>207.9</v>
      </c>
      <c r="I4" s="9">
        <f>IF(J4 &gt; 0,K4/J4,0)</f>
        <v>207.7166666666667</v>
      </c>
      <c r="J4" s="9">
        <f>VLOOKUP(A4,Formelhilfe!$A$9:$H$44,8,FALSE)</f>
        <v>6</v>
      </c>
      <c r="K4" s="10">
        <f>SUM(C4:H4)</f>
        <v>1246.3000000000002</v>
      </c>
      <c r="L4" s="9">
        <f>VLOOKUP($A4,'7'!$B$10:$D$45,3,FALSE)</f>
        <v>210.1</v>
      </c>
      <c r="M4" s="9">
        <f>VLOOKUP($A4,'8'!$B$10:$D$45,3,FALSE)</f>
        <v>204.5</v>
      </c>
      <c r="N4" s="9">
        <f>VLOOKUP($A4,'9'!$B$10:$D$45,3,FALSE)</f>
        <v>205</v>
      </c>
      <c r="O4" s="9">
        <f>VLOOKUP($A4,'10'!$B$10:$D$45,3,FALSE)</f>
        <v>208.6</v>
      </c>
      <c r="P4" s="9">
        <f>VLOOKUP($A4,'11'!$B$10:$D$45,3,FALSE)</f>
        <v>205.8</v>
      </c>
      <c r="Q4" s="9">
        <f>VLOOKUP($A4,'12'!$B$10:$D$45,3,FALSE)</f>
        <v>206.9</v>
      </c>
      <c r="R4" s="10">
        <f>IF(S4 &gt;0,T4/S4,0)</f>
        <v>206.81666666666669</v>
      </c>
      <c r="S4" s="9">
        <f>VLOOKUP(A4,Formelhilfe!$A$9:$O$44,15,FALSE)</f>
        <v>6</v>
      </c>
      <c r="T4" s="10">
        <f>SUM(L4:Q4)</f>
        <v>1240.9000000000001</v>
      </c>
      <c r="U4" s="10">
        <f>IF(V4&gt;0,W4/V4,0)</f>
        <v>207.26666666666668</v>
      </c>
      <c r="V4" s="9">
        <f>VLOOKUP(A4,Formelhilfe!$A$9:$P$44,16,FALSE)</f>
        <v>12</v>
      </c>
      <c r="W4" s="11">
        <f>SUM(C4:H4,L4:Q4)</f>
        <v>2487.2000000000003</v>
      </c>
    </row>
    <row r="5" spans="1:23" ht="20.25" customHeight="1" x14ac:dyDescent="0.35">
      <c r="A5" s="203" t="s">
        <v>115</v>
      </c>
      <c r="B5" s="95" t="str">
        <f>VLOOKUP(A5,'Wettkampf 1'!$B$10:$C$45,2,FALSE)</f>
        <v>Eisten I</v>
      </c>
      <c r="C5" s="9">
        <f>VLOOKUP(A5,'Wettkampf 1'!$B$10:$D$45,3,FALSE)</f>
        <v>207.6</v>
      </c>
      <c r="D5" s="9">
        <f>VLOOKUP($A5,'2'!$B$10:$D$45,3,FALSE)</f>
        <v>206.8</v>
      </c>
      <c r="E5" s="9">
        <f>VLOOKUP($A5,'3'!$B$10:$D$45,3,FALSE)</f>
        <v>204.4</v>
      </c>
      <c r="F5" s="9">
        <f>VLOOKUP($A5,'4'!$B$10:$D$45,3,FALSE)</f>
        <v>206</v>
      </c>
      <c r="G5" s="9">
        <f>VLOOKUP($A5,'5'!$B$10:$D$45,3,FALSE)</f>
        <v>203.7</v>
      </c>
      <c r="H5" s="9">
        <f>VLOOKUP($A5,'6'!$B$10:$D$45,3,FALSE)</f>
        <v>208.2</v>
      </c>
      <c r="I5" s="9">
        <f>IF(J5 &gt; 0,K5/J5,0)</f>
        <v>206.11666666666667</v>
      </c>
      <c r="J5" s="9">
        <f>VLOOKUP(A5,Formelhilfe!$A$9:$H$44,8,FALSE)</f>
        <v>6</v>
      </c>
      <c r="K5" s="10">
        <f>SUM(C5:H5)</f>
        <v>1236.7</v>
      </c>
      <c r="L5" s="9">
        <f>VLOOKUP($A5,'7'!$B$10:$D$45,3,FALSE)</f>
        <v>209.7</v>
      </c>
      <c r="M5" s="9">
        <f>VLOOKUP($A5,'8'!$B$10:$D$45,3,FALSE)</f>
        <v>207.9</v>
      </c>
      <c r="N5" s="9">
        <f>VLOOKUP($A5,'9'!$B$10:$D$45,3,FALSE)</f>
        <v>206.3</v>
      </c>
      <c r="O5" s="9">
        <f>VLOOKUP($A5,'10'!$B$10:$D$45,3,FALSE)</f>
        <v>207.8</v>
      </c>
      <c r="P5" s="9">
        <f>VLOOKUP($A5,'11'!$B$10:$D$45,3,FALSE)</f>
        <v>201.9</v>
      </c>
      <c r="Q5" s="9">
        <f>VLOOKUP($A5,'12'!$B$10:$D$45,3,FALSE)</f>
        <v>209.7</v>
      </c>
      <c r="R5" s="10">
        <f>IF(S5 &gt;0,T5/S5,0)</f>
        <v>207.2166666666667</v>
      </c>
      <c r="S5" s="9">
        <f>VLOOKUP(A5,Formelhilfe!$A$9:$O$44,15,FALSE)</f>
        <v>6</v>
      </c>
      <c r="T5" s="10">
        <f>SUM(L5:Q5)</f>
        <v>1243.3000000000002</v>
      </c>
      <c r="U5" s="10">
        <f>IF(V5&gt;0,W5/V5,0)</f>
        <v>206.66666666666666</v>
      </c>
      <c r="V5" s="9">
        <f>VLOOKUP(A5,Formelhilfe!$A$9:$P$44,16,FALSE)</f>
        <v>12</v>
      </c>
      <c r="W5" s="11">
        <f>SUM(C5:H5,L5:Q5)</f>
        <v>2480</v>
      </c>
    </row>
    <row r="6" spans="1:23" ht="20.25" customHeight="1" x14ac:dyDescent="0.35">
      <c r="A6" s="203" t="s">
        <v>120</v>
      </c>
      <c r="B6" s="95" t="str">
        <f>VLOOKUP(A6,'Wettkampf 1'!$B$10:$C$45,2,FALSE)</f>
        <v>Werlte I</v>
      </c>
      <c r="C6" s="9">
        <f>VLOOKUP(A6,'Wettkampf 1'!$B$10:$D$45,3,FALSE)</f>
        <v>204.7</v>
      </c>
      <c r="D6" s="9">
        <f>VLOOKUP($A6,'2'!$B$10:$D$45,3,FALSE)</f>
        <v>203.6</v>
      </c>
      <c r="E6" s="9">
        <f>VLOOKUP($A6,'3'!$B$10:$D$45,3,FALSE)</f>
        <v>204.5</v>
      </c>
      <c r="F6" s="9">
        <f>VLOOKUP($A6,'4'!$B$10:$D$45,3,FALSE)</f>
        <v>204.6</v>
      </c>
      <c r="G6" s="9">
        <f>VLOOKUP($A6,'5'!$B$10:$D$45,3,FALSE)</f>
        <v>205.6</v>
      </c>
      <c r="H6" s="9">
        <f>VLOOKUP($A6,'6'!$B$10:$D$45,3,FALSE)</f>
        <v>203.2</v>
      </c>
      <c r="I6" s="9">
        <f>IF(J6 &gt; 0,K6/J6,0)</f>
        <v>204.36666666666667</v>
      </c>
      <c r="J6" s="9">
        <f>VLOOKUP(A6,Formelhilfe!$A$9:$H$44,8,FALSE)</f>
        <v>6</v>
      </c>
      <c r="K6" s="10">
        <f>SUM(C6:H6)</f>
        <v>1226.2</v>
      </c>
      <c r="L6" s="9">
        <f>VLOOKUP($A6,'7'!$B$10:$D$45,3,FALSE)</f>
        <v>204.2</v>
      </c>
      <c r="M6" s="9">
        <f>VLOOKUP($A6,'8'!$B$10:$D$45,3,FALSE)</f>
        <v>202.3</v>
      </c>
      <c r="N6" s="9">
        <f>VLOOKUP($A6,'9'!$B$10:$D$45,3,FALSE)</f>
        <v>203</v>
      </c>
      <c r="O6" s="9">
        <f>VLOOKUP($A6,'10'!$B$10:$D$45,3,FALSE)</f>
        <v>202</v>
      </c>
      <c r="P6" s="9">
        <f>VLOOKUP($A6,'11'!$B$10:$D$45,3,FALSE)</f>
        <v>205.7</v>
      </c>
      <c r="Q6" s="9">
        <f>VLOOKUP($A6,'12'!$B$10:$D$45,3,FALSE)</f>
        <v>207.1</v>
      </c>
      <c r="R6" s="10">
        <f>IF(S6 &gt;0,T6/S6,0)</f>
        <v>204.04999999999998</v>
      </c>
      <c r="S6" s="9">
        <f>VLOOKUP(A6,Formelhilfe!$A$9:$O$44,15,FALSE)</f>
        <v>6</v>
      </c>
      <c r="T6" s="10">
        <f>SUM(L6:Q6)</f>
        <v>1224.3</v>
      </c>
      <c r="U6" s="10">
        <f>IF(V6&gt;0,W6/V6,0)</f>
        <v>204.20833333333334</v>
      </c>
      <c r="V6" s="9">
        <f>VLOOKUP(A6,Formelhilfe!$A$9:$P$44,16,FALSE)</f>
        <v>12</v>
      </c>
      <c r="W6" s="11">
        <f>SUM(C6:H6,L6:Q6)</f>
        <v>2450.5</v>
      </c>
    </row>
    <row r="7" spans="1:23" ht="20.25" customHeight="1" x14ac:dyDescent="0.35">
      <c r="A7" s="203" t="s">
        <v>116</v>
      </c>
      <c r="B7" s="95" t="str">
        <f>VLOOKUP(A7,'Wettkampf 1'!$B$10:$C$45,2,FALSE)</f>
        <v>Eisten I</v>
      </c>
      <c r="C7" s="9">
        <f>VLOOKUP(A7,'Wettkampf 1'!$B$10:$D$45,3,FALSE)</f>
        <v>205.3</v>
      </c>
      <c r="D7" s="9">
        <f>VLOOKUP($A7,'2'!$B$10:$D$45,3,FALSE)</f>
        <v>198.6</v>
      </c>
      <c r="E7" s="9">
        <f>VLOOKUP($A7,'3'!$B$10:$D$45,3,FALSE)</f>
        <v>199.6</v>
      </c>
      <c r="F7" s="9">
        <f>VLOOKUP($A7,'4'!$B$10:$D$45,3,FALSE)</f>
        <v>205</v>
      </c>
      <c r="G7" s="9">
        <f>VLOOKUP($A7,'5'!$B$10:$D$45,3,FALSE)</f>
        <v>201.6</v>
      </c>
      <c r="H7" s="9">
        <f>VLOOKUP($A7,'6'!$B$10:$D$45,3,FALSE)</f>
        <v>206.5</v>
      </c>
      <c r="I7" s="9">
        <f>IF(J7 &gt; 0,K7/J7,0)</f>
        <v>202.76666666666665</v>
      </c>
      <c r="J7" s="9">
        <f>VLOOKUP(A7,Formelhilfe!$A$9:$H$44,8,FALSE)</f>
        <v>6</v>
      </c>
      <c r="K7" s="10">
        <f>SUM(C7:H7)</f>
        <v>1216.5999999999999</v>
      </c>
      <c r="L7" s="9">
        <f>VLOOKUP($A7,'7'!$B$10:$D$45,3,FALSE)</f>
        <v>205.9</v>
      </c>
      <c r="M7" s="9">
        <f>VLOOKUP($A7,'8'!$B$10:$D$45,3,FALSE)</f>
        <v>204.1</v>
      </c>
      <c r="N7" s="9">
        <f>VLOOKUP($A7,'9'!$B$10:$D$45,3,FALSE)</f>
        <v>204.9</v>
      </c>
      <c r="O7" s="9">
        <f>VLOOKUP($A7,'10'!$B$10:$D$45,3,FALSE)</f>
        <v>207.9</v>
      </c>
      <c r="P7" s="9">
        <f>VLOOKUP($A7,'11'!$B$10:$D$45,3,FALSE)</f>
        <v>205.2</v>
      </c>
      <c r="Q7" s="9">
        <f>VLOOKUP($A7,'12'!$B$10:$D$45,3,FALSE)</f>
        <v>204.8</v>
      </c>
      <c r="R7" s="10">
        <f>IF(S7 &gt;0,T7/S7,0)</f>
        <v>205.46666666666667</v>
      </c>
      <c r="S7" s="9">
        <f>VLOOKUP(A7,Formelhilfe!$A$9:$O$44,15,FALSE)</f>
        <v>6</v>
      </c>
      <c r="T7" s="10">
        <f>SUM(L7:Q7)</f>
        <v>1232.8</v>
      </c>
      <c r="U7" s="10">
        <f>IF(V7&gt;0,W7/V7,0)</f>
        <v>204.11666666666667</v>
      </c>
      <c r="V7" s="9">
        <f>VLOOKUP(A7,Formelhilfe!$A$9:$P$44,16,FALSE)</f>
        <v>12</v>
      </c>
      <c r="W7" s="11">
        <f>SUM(C7:H7,L7:Q7)</f>
        <v>2449.4</v>
      </c>
    </row>
    <row r="8" spans="1:23" ht="20.25" customHeight="1" x14ac:dyDescent="0.35">
      <c r="A8" s="203" t="s">
        <v>118</v>
      </c>
      <c r="B8" s="95" t="str">
        <f>VLOOKUP(A8,'Wettkampf 1'!$B$10:$C$45,2,FALSE)</f>
        <v>Werlte I</v>
      </c>
      <c r="C8" s="9">
        <f>VLOOKUP(A8,'Wettkampf 1'!$B$10:$D$45,3,FALSE)</f>
        <v>209</v>
      </c>
      <c r="D8" s="9">
        <f>VLOOKUP($A8,'2'!$B$10:$D$45,3,FALSE)</f>
        <v>202.1</v>
      </c>
      <c r="E8" s="9">
        <f>VLOOKUP($A8,'3'!$B$10:$D$45,3,FALSE)</f>
        <v>204.4</v>
      </c>
      <c r="F8" s="9">
        <f>VLOOKUP($A8,'4'!$B$10:$D$45,3,FALSE)</f>
        <v>204.1</v>
      </c>
      <c r="G8" s="9">
        <f>VLOOKUP($A8,'5'!$B$10:$D$45,3,FALSE)</f>
        <v>199.7</v>
      </c>
      <c r="H8" s="9">
        <f>VLOOKUP($A8,'6'!$B$10:$D$45,3,FALSE)</f>
        <v>203.6</v>
      </c>
      <c r="I8" s="9">
        <f>IF(J8 &gt; 0,K8/J8,0)</f>
        <v>203.81666666666663</v>
      </c>
      <c r="J8" s="9">
        <f>VLOOKUP(A8,Formelhilfe!$A$9:$H$44,8,FALSE)</f>
        <v>6</v>
      </c>
      <c r="K8" s="10">
        <f>SUM(C8:H8)</f>
        <v>1222.8999999999999</v>
      </c>
      <c r="L8" s="9">
        <f>VLOOKUP($A8,'7'!$B$10:$D$45,3,FALSE)</f>
        <v>206.7</v>
      </c>
      <c r="M8" s="9">
        <f>VLOOKUP($A8,'8'!$B$10:$D$45,3,FALSE)</f>
        <v>199.9</v>
      </c>
      <c r="N8" s="9">
        <f>VLOOKUP($A8,'9'!$B$10:$D$45,3,FALSE)</f>
        <v>200</v>
      </c>
      <c r="O8" s="9">
        <f>VLOOKUP($A8,'10'!$B$10:$D$45,3,FALSE)</f>
        <v>199.4</v>
      </c>
      <c r="P8" s="9">
        <f>VLOOKUP($A8,'11'!$B$10:$D$45,3,FALSE)</f>
        <v>202</v>
      </c>
      <c r="Q8" s="9">
        <f>VLOOKUP($A8,'12'!$B$10:$D$45,3,FALSE)</f>
        <v>205.5</v>
      </c>
      <c r="R8" s="10">
        <f>IF(S8 &gt;0,T8/S8,0)</f>
        <v>202.25</v>
      </c>
      <c r="S8" s="9">
        <f>VLOOKUP(A8,Formelhilfe!$A$9:$O$44,15,FALSE)</f>
        <v>6</v>
      </c>
      <c r="T8" s="10">
        <f>SUM(L8:Q8)</f>
        <v>1213.5</v>
      </c>
      <c r="U8" s="10">
        <f>IF(V8&gt;0,W8/V8,0)</f>
        <v>203.03333333333333</v>
      </c>
      <c r="V8" s="9">
        <f>VLOOKUP(A8,Formelhilfe!$A$9:$P$44,16,FALSE)</f>
        <v>12</v>
      </c>
      <c r="W8" s="11">
        <f>SUM(C8:H8,L8:Q8)</f>
        <v>2436.4</v>
      </c>
    </row>
    <row r="9" spans="1:23" ht="20.25" customHeight="1" x14ac:dyDescent="0.35">
      <c r="A9" s="203" t="s">
        <v>124</v>
      </c>
      <c r="B9" s="95" t="str">
        <f>VLOOKUP(A9,'Wettkampf 1'!$B$10:$C$45,2,FALSE)</f>
        <v>Sögel I</v>
      </c>
      <c r="C9" s="9">
        <f>VLOOKUP(A9,'Wettkampf 1'!$B$10:$D$45,3,FALSE)</f>
        <v>187.1</v>
      </c>
      <c r="D9" s="9">
        <f>VLOOKUP($A9,'2'!$B$10:$D$45,3,FALSE)</f>
        <v>199.7</v>
      </c>
      <c r="E9" s="9">
        <f>VLOOKUP($A9,'3'!$B$10:$D$45,3,FALSE)</f>
        <v>186.8</v>
      </c>
      <c r="F9" s="9">
        <f>VLOOKUP($A9,'4'!$B$10:$D$45,3,FALSE)</f>
        <v>194.6</v>
      </c>
      <c r="G9" s="9">
        <f>VLOOKUP($A9,'5'!$B$10:$D$45,3,FALSE)</f>
        <v>187.3</v>
      </c>
      <c r="H9" s="9">
        <f>VLOOKUP($A9,'6'!$B$10:$D$45,3,FALSE)</f>
        <v>196.6</v>
      </c>
      <c r="I9" s="9">
        <f>IF(J9 &gt; 0,K9/J9,0)</f>
        <v>192.01666666666665</v>
      </c>
      <c r="J9" s="9">
        <f>VLOOKUP(A9,Formelhilfe!$A$9:$H$44,8,FALSE)</f>
        <v>6</v>
      </c>
      <c r="K9" s="10">
        <f>SUM(C9:H9)</f>
        <v>1152.0999999999999</v>
      </c>
      <c r="L9" s="9">
        <f>VLOOKUP($A9,'7'!$B$10:$D$45,3,FALSE)</f>
        <v>196.2</v>
      </c>
      <c r="M9" s="9">
        <f>VLOOKUP($A9,'8'!$B$10:$D$45,3,FALSE)</f>
        <v>192.8</v>
      </c>
      <c r="N9" s="9">
        <f>VLOOKUP($A9,'9'!$B$10:$D$45,3,FALSE)</f>
        <v>201.4</v>
      </c>
      <c r="O9" s="9">
        <f>VLOOKUP($A9,'10'!$B$10:$D$45,3,FALSE)</f>
        <v>189.6</v>
      </c>
      <c r="P9" s="9">
        <f>VLOOKUP($A9,'11'!$B$10:$D$45,3,FALSE)</f>
        <v>192.3</v>
      </c>
      <c r="Q9" s="9">
        <f>VLOOKUP($A9,'12'!$B$10:$D$45,3,FALSE)</f>
        <v>195.1</v>
      </c>
      <c r="R9" s="10">
        <f>IF(S9 &gt;0,T9/S9,0)</f>
        <v>194.56666666666663</v>
      </c>
      <c r="S9" s="9">
        <f>VLOOKUP(A9,Formelhilfe!$A$9:$O$44,15,FALSE)</f>
        <v>6</v>
      </c>
      <c r="T9" s="10">
        <f>SUM(L9:Q9)</f>
        <v>1167.3999999999999</v>
      </c>
      <c r="U9" s="10">
        <f>IF(V9&gt;0,W9/V9,0)</f>
        <v>193.29166666666666</v>
      </c>
      <c r="V9" s="9">
        <f>VLOOKUP(A9,Formelhilfe!$A$9:$P$44,16,FALSE)</f>
        <v>12</v>
      </c>
      <c r="W9" s="11">
        <f>SUM(C9:H9,L9:Q9)</f>
        <v>2319.5</v>
      </c>
    </row>
    <row r="10" spans="1:23" ht="20.25" customHeight="1" x14ac:dyDescent="0.35">
      <c r="A10" s="203" t="s">
        <v>113</v>
      </c>
      <c r="B10" s="95" t="str">
        <f>VLOOKUP(A10,'Wettkampf 1'!$B$10:$C$45,2,FALSE)</f>
        <v>Eisten I</v>
      </c>
      <c r="C10" s="9">
        <f>VLOOKUP(A10,'Wettkampf 1'!$B$10:$D$45,3,FALSE)</f>
        <v>205.8</v>
      </c>
      <c r="D10" s="9">
        <f>VLOOKUP($A10,'2'!$B$10:$D$45,3,FALSE)</f>
        <v>208.6</v>
      </c>
      <c r="E10" s="9">
        <f>VLOOKUP($A10,'3'!$B$10:$D$45,3,FALSE)</f>
        <v>206.7</v>
      </c>
      <c r="F10" s="9">
        <f>VLOOKUP($A10,'4'!$B$10:$D$45,3,FALSE)</f>
        <v>207.2</v>
      </c>
      <c r="G10" s="9">
        <f>VLOOKUP($A10,'5'!$B$10:$D$45,3,FALSE)</f>
        <v>206.8</v>
      </c>
      <c r="H10" s="9">
        <f>VLOOKUP($A10,'6'!$B$10:$D$45,3,FALSE)</f>
        <v>208.8</v>
      </c>
      <c r="I10" s="9">
        <f>IF(J10 &gt; 0,K10/J10,0)</f>
        <v>207.31666666666663</v>
      </c>
      <c r="J10" s="9">
        <f>VLOOKUP(A10,Formelhilfe!$A$9:$H$44,8,FALSE)</f>
        <v>6</v>
      </c>
      <c r="K10" s="10">
        <f>SUM(C10:H10)</f>
        <v>1243.8999999999999</v>
      </c>
      <c r="L10" s="9">
        <f>VLOOKUP($A10,'7'!$B$10:$D$45,3,FALSE)</f>
        <v>204.1</v>
      </c>
      <c r="M10" s="9">
        <f>VLOOKUP($A10,'8'!$B$10:$D$45,3,FALSE)</f>
        <v>0</v>
      </c>
      <c r="N10" s="9">
        <f>VLOOKUP($A10,'9'!$B$10:$D$45,3,FALSE)</f>
        <v>203.4</v>
      </c>
      <c r="O10" s="9">
        <f>VLOOKUP($A10,'10'!$B$10:$D$45,3,FALSE)</f>
        <v>200.4</v>
      </c>
      <c r="P10" s="9">
        <f>VLOOKUP($A10,'11'!$B$10:$D$45,3,FALSE)</f>
        <v>205.2</v>
      </c>
      <c r="Q10" s="9">
        <f>VLOOKUP($A10,'12'!$B$10:$D$45,3,FALSE)</f>
        <v>206</v>
      </c>
      <c r="R10" s="10">
        <f>IF(S10 &gt;0,T10/S10,0)</f>
        <v>203.82</v>
      </c>
      <c r="S10" s="9">
        <f>VLOOKUP(A10,Formelhilfe!$A$9:$O$44,15,FALSE)</f>
        <v>5</v>
      </c>
      <c r="T10" s="10">
        <f>SUM(L10:Q10)</f>
        <v>1019.0999999999999</v>
      </c>
      <c r="U10" s="10">
        <f>IF(V10&gt;0,W10/V10,0)</f>
        <v>205.72727272727272</v>
      </c>
      <c r="V10" s="9">
        <f>VLOOKUP(A10,Formelhilfe!$A$9:$P$44,16,FALSE)</f>
        <v>11</v>
      </c>
      <c r="W10" s="11">
        <f>SUM(C10:H10,L10:Q10)</f>
        <v>2263</v>
      </c>
    </row>
    <row r="11" spans="1:23" ht="20.25" customHeight="1" x14ac:dyDescent="0.35">
      <c r="A11" s="203" t="s">
        <v>126</v>
      </c>
      <c r="B11" s="95" t="str">
        <f>VLOOKUP(A11,'Wettkampf 1'!$B$10:$C$45,2,FALSE)</f>
        <v>Sögel I</v>
      </c>
      <c r="C11" s="9">
        <f>VLOOKUP(A11,'Wettkampf 1'!$B$10:$D$45,3,FALSE)</f>
        <v>196</v>
      </c>
      <c r="D11" s="9">
        <f>VLOOKUP($A11,'2'!$B$10:$D$45,3,FALSE)</f>
        <v>191.4</v>
      </c>
      <c r="E11" s="9">
        <f>VLOOKUP($A11,'3'!$B$10:$D$45,3,FALSE)</f>
        <v>0</v>
      </c>
      <c r="F11" s="9">
        <f>VLOOKUP($A11,'4'!$B$10:$D$45,3,FALSE)</f>
        <v>192.6</v>
      </c>
      <c r="G11" s="9">
        <f>VLOOKUP($A11,'5'!$B$10:$D$45,3,FALSE)</f>
        <v>189.5</v>
      </c>
      <c r="H11" s="9">
        <f>VLOOKUP($A11,'6'!$B$10:$D$45,3,FALSE)</f>
        <v>193.5</v>
      </c>
      <c r="I11" s="9">
        <f>IF(J11 &gt; 0,K11/J11,0)</f>
        <v>192.6</v>
      </c>
      <c r="J11" s="9">
        <f>VLOOKUP(A11,Formelhilfe!$A$9:$H$44,8,FALSE)</f>
        <v>5</v>
      </c>
      <c r="K11" s="10">
        <f>SUM(C11:H11)</f>
        <v>963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192.2</v>
      </c>
      <c r="O11" s="9">
        <f>VLOOKUP($A11,'10'!$B$10:$D$45,3,FALSE)</f>
        <v>199.6</v>
      </c>
      <c r="P11" s="9">
        <f>VLOOKUP($A11,'11'!$B$10:$D$45,3,FALSE)</f>
        <v>185.3</v>
      </c>
      <c r="Q11" s="9">
        <f>VLOOKUP($A11,'12'!$B$10:$D$45,3,FALSE)</f>
        <v>186.3</v>
      </c>
      <c r="R11" s="10">
        <f>IF(S11 &gt;0,T11/S11,0)</f>
        <v>190.84999999999997</v>
      </c>
      <c r="S11" s="9">
        <f>VLOOKUP(A11,Formelhilfe!$A$9:$O$44,15,FALSE)</f>
        <v>4</v>
      </c>
      <c r="T11" s="10">
        <f>SUM(L11:Q11)</f>
        <v>763.39999999999986</v>
      </c>
      <c r="U11" s="10">
        <f>IF(V11&gt;0,W11/V11,0)</f>
        <v>191.82222222222219</v>
      </c>
      <c r="V11" s="9">
        <f>VLOOKUP(A11,Formelhilfe!$A$9:$P$44,16,FALSE)</f>
        <v>9</v>
      </c>
      <c r="W11" s="11">
        <f>SUM(C11:H11,L11:Q11)</f>
        <v>1726.3999999999999</v>
      </c>
    </row>
    <row r="12" spans="1:23" ht="20.25" customHeight="1" x14ac:dyDescent="0.35">
      <c r="A12" s="203" t="s">
        <v>121</v>
      </c>
      <c r="B12" s="95" t="str">
        <f>VLOOKUP(A12,'Wettkampf 1'!$B$10:$C$45,2,FALSE)</f>
        <v>Werlte I</v>
      </c>
      <c r="C12" s="9">
        <f>VLOOKUP(A12,'Wettkampf 1'!$B$10:$D$45,3,FALSE)</f>
        <v>205.3</v>
      </c>
      <c r="D12" s="9">
        <f>VLOOKUP($A12,'2'!$B$10:$D$45,3,FALSE)</f>
        <v>199.8</v>
      </c>
      <c r="E12" s="9">
        <f>VLOOKUP($A12,'3'!$B$10:$D$45,3,FALSE)</f>
        <v>191.6</v>
      </c>
      <c r="F12" s="9">
        <f>VLOOKUP($A12,'4'!$B$10:$D$45,3,FALSE)</f>
        <v>201.3</v>
      </c>
      <c r="G12" s="9">
        <f>VLOOKUP($A12,'5'!$B$10:$D$45,3,FALSE)</f>
        <v>187.2</v>
      </c>
      <c r="H12" s="9">
        <f>VLOOKUP($A12,'6'!$B$10:$D$45,3,FALSE)</f>
        <v>199.4</v>
      </c>
      <c r="I12" s="9">
        <f>IF(J12 &gt; 0,K12/J12,0)</f>
        <v>197.43333333333337</v>
      </c>
      <c r="J12" s="9">
        <f>VLOOKUP(A12,Formelhilfe!$A$9:$H$44,8,FALSE)</f>
        <v>6</v>
      </c>
      <c r="K12" s="10">
        <f>SUM(C12:H12)</f>
        <v>1184.6000000000001</v>
      </c>
      <c r="L12" s="9">
        <f>VLOOKUP($A12,'7'!$B$10:$D$45,3,FALSE)</f>
        <v>208.6</v>
      </c>
      <c r="M12" s="9">
        <f>VLOOKUP($A12,'8'!$B$10:$D$45,3,FALSE)</f>
        <v>202.8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205.7</v>
      </c>
      <c r="S12" s="9">
        <f>VLOOKUP(A12,Formelhilfe!$A$9:$O$44,15,FALSE)</f>
        <v>2</v>
      </c>
      <c r="T12" s="10">
        <f>SUM(L12:Q12)</f>
        <v>411.4</v>
      </c>
      <c r="U12" s="10">
        <f>IF(V12&gt;0,W12/V12,0)</f>
        <v>199.5</v>
      </c>
      <c r="V12" s="9">
        <f>VLOOKUP(A12,Formelhilfe!$A$9:$P$44,16,FALSE)</f>
        <v>8</v>
      </c>
      <c r="W12" s="11">
        <f>SUM(C12:H12,L12:Q12)</f>
        <v>1596</v>
      </c>
    </row>
    <row r="13" spans="1:23" ht="20.25" customHeight="1" x14ac:dyDescent="0.35">
      <c r="A13" s="203" t="s">
        <v>122</v>
      </c>
      <c r="B13" s="95" t="str">
        <f>VLOOKUP(A13,'Wettkampf 1'!$B$10:$C$45,2,FALSE)</f>
        <v>Werlte I</v>
      </c>
      <c r="C13" s="9">
        <f>VLOOKUP(A13,'Wettkampf 1'!$B$10:$D$45,3,FALSE)</f>
        <v>0</v>
      </c>
      <c r="D13" s="9">
        <f>VLOOKUP($A13,'2'!$B$10:$D$45,3,FALSE)</f>
        <v>0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0</v>
      </c>
      <c r="J13" s="9">
        <f>VLOOKUP(A13,Formelhilfe!$A$9:$H$44,8,FALSE)</f>
        <v>0</v>
      </c>
      <c r="K13" s="10">
        <f>SUM(C13:H13)</f>
        <v>0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193.2</v>
      </c>
      <c r="R13" s="10">
        <f>IF(S13 &gt;0,T13/S13,0)</f>
        <v>193.2</v>
      </c>
      <c r="S13" s="9">
        <f>VLOOKUP(A13,Formelhilfe!$A$9:$O$44,15,FALSE)</f>
        <v>1</v>
      </c>
      <c r="T13" s="10">
        <f>SUM(L13:Q13)</f>
        <v>193.2</v>
      </c>
      <c r="U13" s="10">
        <f>IF(V13&gt;0,W13/V13,0)</f>
        <v>193.2</v>
      </c>
      <c r="V13" s="9">
        <f>VLOOKUP(A13,Formelhilfe!$A$9:$P$44,16,FALSE)</f>
        <v>1</v>
      </c>
      <c r="W13" s="11">
        <f>SUM(C13:H13,L13:Q13)</f>
        <v>193.2</v>
      </c>
    </row>
    <row r="14" spans="1:23" ht="20.25" customHeight="1" x14ac:dyDescent="0.35">
      <c r="A14" s="203" t="s">
        <v>49</v>
      </c>
      <c r="B14" s="95" t="str">
        <f>VLOOKUP(A14,'Wettkampf 1'!$B$10:$C$45,2,FALSE)</f>
        <v>Eisten I</v>
      </c>
      <c r="C14" s="9">
        <f>VLOOKUP(A14,'Wettkampf 1'!$B$10:$D$45,3,FALSE)</f>
        <v>0</v>
      </c>
      <c r="D14" s="9">
        <f>VLOOKUP($A14,'2'!$B$10:$D$45,3,FALSE)</f>
        <v>0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0</v>
      </c>
      <c r="J14" s="9">
        <f>VLOOKUP(A14,Formelhilfe!$A$9:$H$44,8,FALSE)</f>
        <v>0</v>
      </c>
      <c r="K14" s="10">
        <f>SUM(C14:H14)</f>
        <v>0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0</v>
      </c>
      <c r="V14" s="9">
        <f>VLOOKUP(A14,Formelhilfe!$A$9:$P$44,16,FALSE)</f>
        <v>0</v>
      </c>
      <c r="W14" s="11">
        <f>SUM(C14:H14,L14:Q14)</f>
        <v>0</v>
      </c>
    </row>
    <row r="15" spans="1:23" ht="20.25" customHeight="1" x14ac:dyDescent="0.35">
      <c r="A15" s="203" t="s">
        <v>50</v>
      </c>
      <c r="B15" s="95" t="str">
        <f>VLOOKUP(A15,'Wettkampf 1'!$B$10:$C$45,2,FALSE)</f>
        <v>Eisten I</v>
      </c>
      <c r="C15" s="9">
        <f>VLOOKUP(A15,'Wettkampf 1'!$B$10:$D$45,3,FALSE)</f>
        <v>0</v>
      </c>
      <c r="D15" s="9">
        <f>VLOOKUP($A15,'2'!$B$10:$D$45,3,FALSE)</f>
        <v>0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0</v>
      </c>
      <c r="J15" s="9">
        <f>VLOOKUP(A15,Formelhilfe!$A$9:$H$44,8,FALSE)</f>
        <v>0</v>
      </c>
      <c r="K15" s="10">
        <f>SUM(C15:H15)</f>
        <v>0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0</v>
      </c>
      <c r="V15" s="9">
        <f>VLOOKUP(A15,Formelhilfe!$A$9:$P$44,16,FALSE)</f>
        <v>0</v>
      </c>
      <c r="W15" s="11">
        <f>SUM(C15:H15,L15:Q15)</f>
        <v>0</v>
      </c>
    </row>
    <row r="16" spans="1:23" ht="20.25" customHeight="1" x14ac:dyDescent="0.35">
      <c r="A16" s="203" t="s">
        <v>51</v>
      </c>
      <c r="B16" s="95" t="str">
        <f>VLOOKUP(A16,'Wettkampf 1'!$B$10:$C$45,2,FALSE)</f>
        <v>Werlte I</v>
      </c>
      <c r="C16" s="9">
        <f>VLOOKUP(A16,'Wettkampf 1'!$B$10:$D$45,3,FALSE)</f>
        <v>0</v>
      </c>
      <c r="D16" s="9">
        <f>VLOOKUP($A16,'2'!$B$10:$D$45,3,FALSE)</f>
        <v>0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0</v>
      </c>
      <c r="J16" s="9">
        <f>VLOOKUP(A16,Formelhilfe!$A$9:$H$44,8,FALSE)</f>
        <v>0</v>
      </c>
      <c r="K16" s="10">
        <f>SUM(C16:H16)</f>
        <v>0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0</v>
      </c>
      <c r="V16" s="9">
        <f>VLOOKUP(A16,Formelhilfe!$A$9:$P$44,16,FALSE)</f>
        <v>0</v>
      </c>
      <c r="W16" s="11">
        <f>SUM(C16:H16,L16:Q16)</f>
        <v>0</v>
      </c>
    </row>
    <row r="17" spans="1:45" ht="20.25" customHeight="1" x14ac:dyDescent="0.35">
      <c r="A17" s="203" t="s">
        <v>125</v>
      </c>
      <c r="B17" s="95" t="str">
        <f>VLOOKUP(A17,'Wettkampf 1'!$B$10:$C$45,2,FALSE)</f>
        <v>Sögel I</v>
      </c>
      <c r="C17" s="9">
        <f>VLOOKUP(A17,'Wettkampf 1'!$B$10:$D$45,3,FALSE)</f>
        <v>0</v>
      </c>
      <c r="D17" s="9">
        <f>VLOOKUP($A17,'2'!$B$10:$D$45,3,FALSE)</f>
        <v>0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0</v>
      </c>
      <c r="J17" s="9">
        <f>VLOOKUP(A17,Formelhilfe!$A$9:$H$44,8,FALSE)</f>
        <v>0</v>
      </c>
      <c r="K17" s="10">
        <f>SUM(C17:H17)</f>
        <v>0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0</v>
      </c>
      <c r="V17" s="9">
        <f>VLOOKUP(A17,Formelhilfe!$A$9:$P$44,16,FALSE)</f>
        <v>0</v>
      </c>
      <c r="W17" s="11">
        <f>SUM(C17:H17,L17:Q17)</f>
        <v>0</v>
      </c>
    </row>
    <row r="18" spans="1:45" ht="20.25" customHeight="1" x14ac:dyDescent="0.35">
      <c r="A18" s="203" t="s">
        <v>52</v>
      </c>
      <c r="B18" s="95" t="str">
        <f>VLOOKUP(A18,'Wettkampf 1'!$B$10:$C$45,2,FALSE)</f>
        <v>Sögel I</v>
      </c>
      <c r="C18" s="9">
        <f>VLOOKUP(A18,'Wettkampf 1'!$B$10:$D$45,3,FALSE)</f>
        <v>0</v>
      </c>
      <c r="D18" s="9">
        <f>VLOOKUP($A18,'2'!$B$10:$D$45,3,FALSE)</f>
        <v>0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0</v>
      </c>
      <c r="J18" s="9">
        <f>VLOOKUP(A18,Formelhilfe!$A$9:$H$44,8,FALSE)</f>
        <v>0</v>
      </c>
      <c r="K18" s="10">
        <f>SUM(C18:H18)</f>
        <v>0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 t="str">
        <f>VLOOKUP($A18,'11'!$B$10:$D$45,3,FALSE)</f>
        <v xml:space="preserve"> 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1</v>
      </c>
      <c r="T18" s="10">
        <f>SUM(L18:Q18)</f>
        <v>0</v>
      </c>
      <c r="U18" s="10">
        <f>IF(V18&gt;0,W18/V18,0)</f>
        <v>0</v>
      </c>
      <c r="V18" s="9">
        <f>VLOOKUP(A18,Formelhilfe!$A$9:$P$44,16,FALSE)</f>
        <v>1</v>
      </c>
      <c r="W18" s="11">
        <f>SUM(C18:H18,L18:Q18)</f>
        <v>0</v>
      </c>
    </row>
    <row r="19" spans="1:45" ht="20.25" customHeight="1" x14ac:dyDescent="0.35">
      <c r="A19" s="203" t="s">
        <v>53</v>
      </c>
      <c r="B19" s="95" t="str">
        <f>VLOOKUP(A19,'Wettkampf 1'!$B$10:$C$45,2,FALSE)</f>
        <v>Sögel I</v>
      </c>
      <c r="C19" s="9">
        <f>VLOOKUP(A19,'Wettkampf 1'!$B$10:$D$45,3,FALSE)</f>
        <v>0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0</v>
      </c>
      <c r="J19" s="9">
        <f>VLOOKUP(A19,Formelhilfe!$A$9:$H$44,8,FALSE)</f>
        <v>0</v>
      </c>
      <c r="K19" s="10">
        <f>SUM(C19:H19)</f>
        <v>0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0</v>
      </c>
      <c r="V19" s="9">
        <f>VLOOKUP(A19,Formelhilfe!$A$9:$P$44,16,FALSE)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203" t="s">
        <v>76</v>
      </c>
      <c r="B20" s="95" t="str">
        <f>VLOOKUP(A20,'Wettkampf 1'!$B$10:$C$45,2,FALSE)</f>
        <v>Verein IV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35">
      <c r="A21" s="203" t="s">
        <v>77</v>
      </c>
      <c r="B21" s="95" t="str">
        <f>VLOOKUP(A21,'Wettkampf 1'!$B$10:$C$45,2,FALSE)</f>
        <v>Verein IV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35">
      <c r="A22" s="203" t="s">
        <v>78</v>
      </c>
      <c r="B22" s="95" t="str">
        <f>VLOOKUP(A22,'Wettkampf 1'!$B$10:$C$45,2,FALSE)</f>
        <v>Verein IV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35">
      <c r="A23" s="203" t="s">
        <v>79</v>
      </c>
      <c r="B23" s="95" t="str">
        <f>VLOOKUP(A23,'Wettkampf 1'!$B$10:$C$45,2,FALSE)</f>
        <v>Verein IV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35">
      <c r="A24" s="203" t="s">
        <v>80</v>
      </c>
      <c r="B24" s="95" t="str">
        <f>VLOOKUP(A24,'Wettkampf 1'!$B$10:$C$45,2,FALSE)</f>
        <v>Verein IV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35">
      <c r="A25" s="203" t="s">
        <v>81</v>
      </c>
      <c r="B25" s="95" t="str">
        <f>VLOOKUP(A25,'Wettkampf 1'!$B$10:$C$45,2,FALSE)</f>
        <v>Verein IV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35">
      <c r="A26" s="203" t="s">
        <v>82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203" t="s">
        <v>83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203" t="s">
        <v>84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203" t="s">
        <v>85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203" t="s">
        <v>86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203" t="s">
        <v>54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203" t="s">
        <v>87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203" t="s">
        <v>88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203" t="s">
        <v>89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203" t="s">
        <v>90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203" t="s">
        <v>91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203" t="s">
        <v>92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Eisten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1</v>
      </c>
      <c r="O2" s="13">
        <f>SUM(I2:N2)</f>
        <v>6</v>
      </c>
      <c r="P2" s="13">
        <f>O2+H2</f>
        <v>12</v>
      </c>
      <c r="S2" s="13" t="s">
        <v>17</v>
      </c>
      <c r="T2" s="13" t="s">
        <v>13</v>
      </c>
      <c r="U2" s="13" t="s">
        <v>64</v>
      </c>
    </row>
    <row r="3" spans="1:21" x14ac:dyDescent="0.25">
      <c r="A3" s="13" t="str">
        <f>'Wettkampf 1'!B3</f>
        <v>Werlte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1</v>
      </c>
      <c r="O3" s="13">
        <f t="shared" ref="O3:O44" si="1">SUM(I3:N3)</f>
        <v>6</v>
      </c>
      <c r="P3" s="13">
        <f t="shared" ref="P3:P7" si="2">O3+H3</f>
        <v>12</v>
      </c>
      <c r="S3" s="13" t="s">
        <v>18</v>
      </c>
      <c r="T3" s="13" t="s">
        <v>25</v>
      </c>
      <c r="U3" s="13" t="s">
        <v>65</v>
      </c>
    </row>
    <row r="4" spans="1:21" x14ac:dyDescent="0.25">
      <c r="A4" s="13" t="str">
        <f>'Wettkampf 1'!B4</f>
        <v>Sögel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1</v>
      </c>
      <c r="O4" s="13">
        <f t="shared" si="1"/>
        <v>6</v>
      </c>
      <c r="P4" s="13">
        <f t="shared" si="2"/>
        <v>12</v>
      </c>
      <c r="S4" s="13" t="s">
        <v>19</v>
      </c>
      <c r="T4" s="13" t="s">
        <v>15</v>
      </c>
      <c r="U4" s="13" t="s">
        <v>66</v>
      </c>
    </row>
    <row r="5" spans="1:21" x14ac:dyDescent="0.25">
      <c r="A5" s="13" t="str">
        <f>'Wettkampf 1'!B5</f>
        <v>Verein IV</v>
      </c>
      <c r="B5" s="13">
        <f>IF('Wettkampf 1'!D5&gt;0,1,0)</f>
        <v>0</v>
      </c>
      <c r="C5" s="13">
        <f>IF('2'!$D5&gt;0,1,0)</f>
        <v>0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0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0</v>
      </c>
      <c r="S5" s="13" t="s">
        <v>20</v>
      </c>
      <c r="T5" s="13" t="s">
        <v>70</v>
      </c>
      <c r="U5" s="13" t="s">
        <v>67</v>
      </c>
    </row>
    <row r="6" spans="1:21" x14ac:dyDescent="0.2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71</v>
      </c>
      <c r="U6" s="13" t="s">
        <v>68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72</v>
      </c>
      <c r="U7" s="13" t="s">
        <v>69</v>
      </c>
    </row>
    <row r="8" spans="1:21" x14ac:dyDescent="0.25">
      <c r="S8" s="13" t="s">
        <v>23</v>
      </c>
      <c r="T8" s="13" t="s">
        <v>93</v>
      </c>
    </row>
    <row r="9" spans="1:21" ht="15.75" x14ac:dyDescent="0.25">
      <c r="A9" s="203" t="s">
        <v>113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0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1</v>
      </c>
      <c r="O9" s="13">
        <f t="shared" si="1"/>
        <v>5</v>
      </c>
      <c r="P9" s="13">
        <f>O9+H9</f>
        <v>11</v>
      </c>
      <c r="S9" s="13" t="s">
        <v>24</v>
      </c>
    </row>
    <row r="10" spans="1:21" ht="15.75" x14ac:dyDescent="0.25">
      <c r="A10" s="203" t="s">
        <v>114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1</v>
      </c>
      <c r="O10" s="13">
        <f t="shared" si="1"/>
        <v>6</v>
      </c>
      <c r="P10" s="13">
        <f t="shared" ref="P10:P38" si="3">O10+H10</f>
        <v>12</v>
      </c>
      <c r="S10" s="13" t="s">
        <v>26</v>
      </c>
    </row>
    <row r="11" spans="1:21" ht="15.75" x14ac:dyDescent="0.25">
      <c r="A11" s="203" t="s">
        <v>115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1</v>
      </c>
      <c r="O11" s="13">
        <f t="shared" si="1"/>
        <v>6</v>
      </c>
      <c r="P11" s="13">
        <f t="shared" si="3"/>
        <v>12</v>
      </c>
    </row>
    <row r="12" spans="1:21" ht="15.75" x14ac:dyDescent="0.25">
      <c r="A12" s="203" t="s">
        <v>116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1</v>
      </c>
      <c r="O12" s="13">
        <f t="shared" si="1"/>
        <v>6</v>
      </c>
      <c r="P12" s="13">
        <f t="shared" si="3"/>
        <v>12</v>
      </c>
    </row>
    <row r="13" spans="1:21" ht="15.75" x14ac:dyDescent="0.25">
      <c r="A13" s="203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203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203" t="s">
        <v>118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1</v>
      </c>
      <c r="O15" s="13">
        <f t="shared" si="1"/>
        <v>6</v>
      </c>
      <c r="P15" s="13">
        <f t="shared" si="3"/>
        <v>12</v>
      </c>
    </row>
    <row r="16" spans="1:21" ht="15.75" x14ac:dyDescent="0.25">
      <c r="A16" s="203" t="s">
        <v>119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1</v>
      </c>
      <c r="O16" s="13">
        <f t="shared" si="1"/>
        <v>6</v>
      </c>
      <c r="P16" s="13">
        <f t="shared" si="3"/>
        <v>12</v>
      </c>
    </row>
    <row r="17" spans="1:16" ht="15.75" x14ac:dyDescent="0.25">
      <c r="A17" s="203" t="s">
        <v>120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1</v>
      </c>
      <c r="O17" s="13">
        <f t="shared" si="1"/>
        <v>6</v>
      </c>
      <c r="P17" s="13">
        <f t="shared" si="3"/>
        <v>12</v>
      </c>
    </row>
    <row r="18" spans="1:16" ht="15.75" x14ac:dyDescent="0.25">
      <c r="A18" s="203" t="s">
        <v>121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8</v>
      </c>
    </row>
    <row r="19" spans="1:16" ht="15.75" x14ac:dyDescent="0.25">
      <c r="A19" s="203" t="s">
        <v>122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1</v>
      </c>
      <c r="O19" s="13">
        <f t="shared" si="1"/>
        <v>1</v>
      </c>
      <c r="P19" s="13">
        <f t="shared" si="3"/>
        <v>1</v>
      </c>
    </row>
    <row r="20" spans="1:16" ht="15.75" x14ac:dyDescent="0.25">
      <c r="A20" s="203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203" t="s">
        <v>123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1</v>
      </c>
      <c r="O21" s="13">
        <f t="shared" si="1"/>
        <v>6</v>
      </c>
      <c r="P21" s="13">
        <f t="shared" si="3"/>
        <v>12</v>
      </c>
    </row>
    <row r="22" spans="1:16" ht="15.75" x14ac:dyDescent="0.25">
      <c r="A22" s="203" t="s">
        <v>124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1</v>
      </c>
      <c r="O22" s="13">
        <f t="shared" si="1"/>
        <v>6</v>
      </c>
      <c r="P22" s="13">
        <f t="shared" si="3"/>
        <v>12</v>
      </c>
    </row>
    <row r="23" spans="1:16" ht="15.75" x14ac:dyDescent="0.25">
      <c r="A23" s="203" t="s">
        <v>125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203" t="s">
        <v>126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5</v>
      </c>
      <c r="I24" s="13">
        <f>IF('7'!$D25&gt;0,1,0)</f>
        <v>0</v>
      </c>
      <c r="J24" s="13">
        <f>IF('8'!$D25&gt;0,1,0)</f>
        <v>0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1</v>
      </c>
      <c r="O24" s="13">
        <f t="shared" si="1"/>
        <v>4</v>
      </c>
      <c r="P24" s="13">
        <f t="shared" si="3"/>
        <v>9</v>
      </c>
    </row>
    <row r="25" spans="1:16" ht="15.75" x14ac:dyDescent="0.25">
      <c r="A25" s="203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1</v>
      </c>
      <c r="N25" s="13">
        <f>IF('12'!$D26&gt;0,1,0)</f>
        <v>0</v>
      </c>
      <c r="O25" s="13">
        <f t="shared" si="1"/>
        <v>1</v>
      </c>
      <c r="P25" s="13">
        <f t="shared" si="3"/>
        <v>1</v>
      </c>
    </row>
    <row r="26" spans="1:16" ht="15.75" x14ac:dyDescent="0.25">
      <c r="A26" s="203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203" t="s">
        <v>76</v>
      </c>
      <c r="B27" s="13">
        <f>IF('Wettkampf 1'!D28&gt;0,1,0)</f>
        <v>0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0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0</v>
      </c>
    </row>
    <row r="28" spans="1:16" ht="15.75" x14ac:dyDescent="0.25">
      <c r="A28" s="203" t="s">
        <v>77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203" t="s">
        <v>78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203" t="s">
        <v>79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75" x14ac:dyDescent="0.25">
      <c r="A31" s="203" t="s">
        <v>80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203" t="s">
        <v>81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203" t="s">
        <v>82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203" t="s">
        <v>83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203" t="s">
        <v>84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75" x14ac:dyDescent="0.25">
      <c r="A36" s="203" t="s">
        <v>85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203" t="s">
        <v>86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203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203" t="s">
        <v>87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203" t="s">
        <v>88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203" t="s">
        <v>89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203" t="s">
        <v>90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203" t="s">
        <v>91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203" t="s">
        <v>92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11</v>
      </c>
      <c r="C45" s="17">
        <f t="shared" ref="C45:G45" si="5">SUM(C9:C44)</f>
        <v>11</v>
      </c>
      <c r="D45" s="17">
        <f t="shared" si="5"/>
        <v>10</v>
      </c>
      <c r="E45" s="17">
        <f t="shared" si="5"/>
        <v>11</v>
      </c>
      <c r="F45" s="17">
        <f t="shared" si="5"/>
        <v>11</v>
      </c>
      <c r="G45" s="17">
        <f t="shared" si="5"/>
        <v>11</v>
      </c>
      <c r="H45" s="17">
        <f>SUM(H9:H44)</f>
        <v>65</v>
      </c>
      <c r="I45" s="17">
        <f>SUM(I9:I44)</f>
        <v>10</v>
      </c>
      <c r="J45" s="17">
        <f t="shared" ref="J45:N45" si="6">SUM(J9:J44)</f>
        <v>9</v>
      </c>
      <c r="K45" s="17">
        <f t="shared" si="6"/>
        <v>10</v>
      </c>
      <c r="L45" s="17">
        <f t="shared" si="6"/>
        <v>10</v>
      </c>
      <c r="M45" s="17">
        <f t="shared" si="6"/>
        <v>11</v>
      </c>
      <c r="N45" s="17">
        <f t="shared" si="6"/>
        <v>11</v>
      </c>
      <c r="O45" s="17">
        <f>SUM(O9:O44)</f>
        <v>61</v>
      </c>
      <c r="P45" s="17">
        <f>SUM(P9:P44)</f>
        <v>126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203" t="s">
        <v>110</v>
      </c>
      <c r="C2" s="7">
        <f>VLOOKUP($B$2:$B$7,'Wettkampf 1'!$B$2:$D$7,3,FALSE)</f>
        <v>621.20000000000005</v>
      </c>
      <c r="D2" s="5">
        <f>VLOOKUP($B$2:$B$7,'2'!$B$2:$D$7,3,FALSE)</f>
        <v>626.90000000000009</v>
      </c>
      <c r="E2" s="5">
        <f>VLOOKUP($B$2:$B$7,'3'!$B$2:$D$7,3,FALSE)</f>
        <v>617.5</v>
      </c>
      <c r="F2" s="5">
        <f>VLOOKUP($B$2:$B$7,'4'!$B$2:$D$7,3,FALSE)</f>
        <v>619.79999999999995</v>
      </c>
      <c r="G2" s="5">
        <f>VLOOKUP($B$2:$B$7,'5'!$B$2:$D$7,3,FALSE)</f>
        <v>616.59999999999991</v>
      </c>
      <c r="H2" s="5">
        <f>VLOOKUP($B$2:$B$7,'6'!$B$2:$D$7,3,FALSE)</f>
        <v>624.9</v>
      </c>
      <c r="I2" s="5">
        <f>IF(Formelhilfe!H3 &gt; 0,J2/Formelhilfe!H3,0)</f>
        <v>621.15</v>
      </c>
      <c r="J2" s="5">
        <f>SUM(C2:H2)</f>
        <v>3726.9</v>
      </c>
      <c r="K2" s="5">
        <f>VLOOKUP($B$2:$B$7,'7'!$B$2:$D$7,3,FALSE)</f>
        <v>625.69999999999993</v>
      </c>
      <c r="L2" s="5">
        <f>VLOOKUP($B$2:$B$7,'8'!$B$2:$D$7,3,FALSE)</f>
        <v>616.5</v>
      </c>
      <c r="M2" s="5">
        <f>VLOOKUP($B$2:$B$7,'9'!$B$2:$D$7,3,FALSE)</f>
        <v>616.20000000000005</v>
      </c>
      <c r="N2" s="5">
        <f>VLOOKUP($B$2:$B$7,'10'!$B$2:$D$7,3,FALSE)</f>
        <v>624.29999999999995</v>
      </c>
      <c r="O2" s="5">
        <f>VLOOKUP($B$2:$B$7,'11'!$B$2:$D$7,3,FALSE)</f>
        <v>616.20000000000005</v>
      </c>
      <c r="P2" s="5">
        <f>VLOOKUP($B$2:$B$7,'12'!$B$2:$D$7,3,FALSE)</f>
        <v>622.6</v>
      </c>
      <c r="Q2" s="5">
        <f>IF(Formelhilfe!O3&gt;0,R2/Formelhilfe!O3,0)</f>
        <v>620.24999999999989</v>
      </c>
      <c r="R2" s="5">
        <f>SUM(K2:P2)</f>
        <v>3721.4999999999995</v>
      </c>
      <c r="S2" s="5">
        <f>IF(Formelhilfe!P3&gt;0,T2/Formelhilfe!P3,0)</f>
        <v>620.70000000000005</v>
      </c>
      <c r="T2" s="6">
        <f>SUM(C2:H2,K2:P2)</f>
        <v>7448.4000000000005</v>
      </c>
    </row>
    <row r="3" spans="1:20" ht="23.25" customHeight="1" x14ac:dyDescent="0.3">
      <c r="A3" s="12"/>
      <c r="B3" s="203" t="s">
        <v>111</v>
      </c>
      <c r="C3" s="7">
        <f>VLOOKUP($B$2:$B$7,'Wettkampf 1'!$B$2:$D$7,3,FALSE)</f>
        <v>623.29999999999995</v>
      </c>
      <c r="D3" s="5">
        <f>VLOOKUP($B$2:$B$7,'2'!$B$2:$D$7,3,FALSE)</f>
        <v>613</v>
      </c>
      <c r="E3" s="5">
        <f>VLOOKUP($B$2:$B$7,'3'!$B$2:$D$7,3,FALSE)</f>
        <v>615.29999999999995</v>
      </c>
      <c r="F3" s="5">
        <f>VLOOKUP($B$2:$B$7,'4'!$B$2:$D$7,3,FALSE)</f>
        <v>616.9</v>
      </c>
      <c r="G3" s="5">
        <f>VLOOKUP($B$2:$B$7,'5'!$B$2:$D$7,3,FALSE)</f>
        <v>614.20000000000005</v>
      </c>
      <c r="H3" s="5">
        <f>VLOOKUP($B$2:$B$7,'6'!$B$2:$D$7,3,FALSE)</f>
        <v>617.20000000000005</v>
      </c>
      <c r="I3" s="5">
        <f>IF(Formelhilfe!H2 &gt; 0,J3/Formelhilfe!H2,0)</f>
        <v>616.65</v>
      </c>
      <c r="J3" s="5">
        <f>SUM(C3:H3)</f>
        <v>3699.8999999999996</v>
      </c>
      <c r="K3" s="5">
        <f>VLOOKUP($B$2:$B$7,'7'!$B$2:$D$7,3,FALSE)</f>
        <v>626</v>
      </c>
      <c r="L3" s="5">
        <f>VLOOKUP($B$2:$B$7,'8'!$B$2:$D$7,3,FALSE)</f>
        <v>615.40000000000009</v>
      </c>
      <c r="M3" s="5">
        <f>VLOOKUP($B$2:$B$7,'9'!$B$2:$D$7,3,FALSE)</f>
        <v>612.79999999999995</v>
      </c>
      <c r="N3" s="5">
        <f>VLOOKUP($B$2:$B$7,'10'!$B$2:$D$7,3,FALSE)</f>
        <v>610.6</v>
      </c>
      <c r="O3" s="5">
        <f>VLOOKUP($B$2:$B$7,'11'!$B$2:$D$7,3,FALSE)</f>
        <v>614.1</v>
      </c>
      <c r="P3" s="5">
        <f>VLOOKUP($B$2:$B$7,'12'!$B$2:$D$7,3,FALSE)</f>
        <v>621.4</v>
      </c>
      <c r="Q3" s="5">
        <f>IF(Formelhilfe!O2&gt;0,R3/Formelhilfe!O2,0)</f>
        <v>616.7166666666667</v>
      </c>
      <c r="R3" s="5">
        <f>SUM(K3:P3)</f>
        <v>3700.3</v>
      </c>
      <c r="S3" s="5">
        <f>IF(Formelhilfe!P2&gt;0,T3/Formelhilfe!P2,0)</f>
        <v>616.68333333333328</v>
      </c>
      <c r="T3" s="6">
        <f>SUM(C3:H3,K3:P3)</f>
        <v>7400.2</v>
      </c>
    </row>
    <row r="4" spans="1:20" ht="23.25" customHeight="1" x14ac:dyDescent="0.3">
      <c r="A4" s="12"/>
      <c r="B4" s="203" t="s">
        <v>112</v>
      </c>
      <c r="C4" s="7">
        <f>VLOOKUP($B$2:$B$7,'Wettkampf 1'!$B$2:$D$7,3,FALSE)</f>
        <v>588.5</v>
      </c>
      <c r="D4" s="5">
        <f>VLOOKUP($B$2:$B$7,'2'!$B$2:$D$7,3,FALSE)</f>
        <v>598.79999999999995</v>
      </c>
      <c r="E4" s="5">
        <f>VLOOKUP($B$2:$B$7,'3'!$B$2:$D$7,3,FALSE)</f>
        <v>394.4</v>
      </c>
      <c r="F4" s="5">
        <f>VLOOKUP($B$2:$B$7,'4'!$B$2:$D$7,3,FALSE)</f>
        <v>595.5</v>
      </c>
      <c r="G4" s="5">
        <f>VLOOKUP($B$2:$B$7,'5'!$B$2:$D$7,3,FALSE)</f>
        <v>582.40000000000009</v>
      </c>
      <c r="H4" s="5">
        <f>VLOOKUP($B$2:$B$7,'6'!$B$2:$D$7,3,FALSE)</f>
        <v>599.6</v>
      </c>
      <c r="I4" s="5">
        <f>IF(Formelhilfe!H4 &gt; 0,J4/Formelhilfe!H4,0)</f>
        <v>559.86666666666667</v>
      </c>
      <c r="J4" s="5">
        <f>SUM(C4:H4)</f>
        <v>3359.2</v>
      </c>
      <c r="K4" s="5">
        <f>VLOOKUP($B$2:$B$7,'7'!$B$2:$D$7,3,FALSE)</f>
        <v>403.7</v>
      </c>
      <c r="L4" s="5">
        <f>VLOOKUP($B$2:$B$7,'8'!$B$2:$D$7,3,FALSE)</f>
        <v>400.8</v>
      </c>
      <c r="M4" s="5">
        <f>VLOOKUP($B$2:$B$7,'9'!$B$2:$D$7,3,FALSE)</f>
        <v>602.20000000000005</v>
      </c>
      <c r="N4" s="5">
        <f>VLOOKUP($B$2:$B$7,'10'!$B$2:$D$7,3,FALSE)</f>
        <v>599.20000000000005</v>
      </c>
      <c r="O4" s="5">
        <f>VLOOKUP($B$2:$B$7,'11'!$B$2:$D$7,3,FALSE)</f>
        <v>583.90000000000009</v>
      </c>
      <c r="P4" s="5">
        <f>VLOOKUP($B$2:$B$7,'12'!$B$2:$D$7,3,FALSE)</f>
        <v>588.59999999999991</v>
      </c>
      <c r="Q4" s="5">
        <f>IF(Formelhilfe!O4&gt;0,R4/Formelhilfe!O4,0)</f>
        <v>529.73333333333335</v>
      </c>
      <c r="R4" s="5">
        <f>SUM(K4:P4)</f>
        <v>3178.4</v>
      </c>
      <c r="S4" s="5">
        <f>IF(Formelhilfe!P4&gt;0,T4/Formelhilfe!P4,0)</f>
        <v>544.80000000000007</v>
      </c>
      <c r="T4" s="6">
        <f>SUM(C4:H4,K4:P4)</f>
        <v>6537.6</v>
      </c>
    </row>
    <row r="5" spans="1:20" ht="23.25" customHeight="1" x14ac:dyDescent="0.3">
      <c r="A5" s="12"/>
      <c r="B5" s="203" t="s">
        <v>73</v>
      </c>
      <c r="C5" s="7">
        <f>VLOOKUP($B$2:$B$7,'Wettkampf 1'!$B$2:$D$7,3,FALSE)</f>
        <v>0</v>
      </c>
      <c r="D5" s="5">
        <f>VLOOKUP($B$2:$B$7,'2'!$B$2:$D$7,3,FALSE)</f>
        <v>0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0</v>
      </c>
      <c r="J5" s="5">
        <f>SUM(C5:H5)</f>
        <v>0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0</v>
      </c>
      <c r="T5" s="6">
        <f>SUM(C5:H5,K5:P5)</f>
        <v>0</v>
      </c>
    </row>
    <row r="6" spans="1:20" ht="23.25" customHeight="1" x14ac:dyDescent="0.3">
      <c r="A6" s="12"/>
      <c r="B6" s="203" t="s">
        <v>74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3">
      <c r="A7" s="12"/>
      <c r="B7" s="203" t="s">
        <v>75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85" t="str">
        <f>Übersicht!D4</f>
        <v>Eisten</v>
      </c>
      <c r="Z1" s="185"/>
    </row>
    <row r="2" spans="1:29" ht="15" customHeight="1" x14ac:dyDescent="0.25">
      <c r="A2" s="93">
        <v>1</v>
      </c>
      <c r="B2" s="111" t="s">
        <v>110</v>
      </c>
      <c r="D2" s="105">
        <f>G46</f>
        <v>621.20000000000005</v>
      </c>
      <c r="E2" s="110" t="str">
        <f>IF(H46&gt;4,"Es sind zu viele Schützen in Wertung!"," ")</f>
        <v xml:space="preserve"> </v>
      </c>
      <c r="X2" s="109" t="s">
        <v>31</v>
      </c>
      <c r="Y2" s="186" t="str">
        <f>Übersicht!D3</f>
        <v>07.09.25</v>
      </c>
      <c r="Z2" s="185"/>
    </row>
    <row r="3" spans="1:29" ht="15" customHeight="1" x14ac:dyDescent="0.25">
      <c r="A3" s="93">
        <v>2</v>
      </c>
      <c r="B3" s="111" t="s">
        <v>111</v>
      </c>
      <c r="D3" s="105">
        <f>I46</f>
        <v>623.29999999999995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112</v>
      </c>
      <c r="D4" s="105">
        <f>K46</f>
        <v>588.5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73</v>
      </c>
      <c r="D5" s="105">
        <f>M46</f>
        <v>0</v>
      </c>
      <c r="E5" s="110" t="str">
        <f>IF(N46&gt;4,"Es sind zu viele Schützen in Wertung!"," ")</f>
        <v xml:space="preserve"> </v>
      </c>
      <c r="W5" s="103"/>
      <c r="X5" s="107" t="s">
        <v>45</v>
      </c>
      <c r="Y5" s="187" t="s">
        <v>127</v>
      </c>
      <c r="Z5" s="188"/>
      <c r="AA5" s="103"/>
    </row>
    <row r="6" spans="1:29" ht="15" customHeight="1" x14ac:dyDescent="0.25">
      <c r="A6" s="93">
        <v>5</v>
      </c>
      <c r="B6" s="111" t="s">
        <v>74</v>
      </c>
      <c r="D6" s="105">
        <f>O46</f>
        <v>0</v>
      </c>
      <c r="E6" s="110" t="str">
        <f>IF(P46&gt;4,"Es sind zu viele Schützen in Wertung!"," ")</f>
        <v xml:space="preserve"> </v>
      </c>
      <c r="W6" s="103"/>
      <c r="X6" s="107" t="s">
        <v>44</v>
      </c>
      <c r="Y6" s="187" t="s">
        <v>128</v>
      </c>
      <c r="Z6" s="188"/>
      <c r="AA6" s="103"/>
    </row>
    <row r="7" spans="1:29" ht="15" customHeight="1" x14ac:dyDescent="0.25">
      <c r="A7" s="93">
        <v>6</v>
      </c>
      <c r="B7" s="111" t="s">
        <v>75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55</v>
      </c>
      <c r="Y7" s="187" t="s">
        <v>129</v>
      </c>
      <c r="Z7" s="188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82" t="s">
        <v>32</v>
      </c>
      <c r="X9" s="183"/>
      <c r="Y9" s="183"/>
      <c r="Z9" s="184"/>
    </row>
    <row r="10" spans="1:29" ht="12.95" customHeight="1" x14ac:dyDescent="0.25">
      <c r="A10" s="93">
        <v>1</v>
      </c>
      <c r="B10" s="111" t="s">
        <v>113</v>
      </c>
      <c r="C10" s="95" t="s">
        <v>110</v>
      </c>
      <c r="D10" s="95">
        <v>205.8</v>
      </c>
      <c r="E10" s="50"/>
      <c r="F10" s="67">
        <f>IF(E10="x","0",D10)</f>
        <v>205.8</v>
      </c>
      <c r="G10" s="67">
        <f>IF(C10=$B$2,F10,0)</f>
        <v>205.8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102.1</v>
      </c>
      <c r="X10" s="96">
        <v>103.7</v>
      </c>
      <c r="Y10" s="96"/>
      <c r="Z10" s="97">
        <f>W10+X10+Y10</f>
        <v>205.8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114</v>
      </c>
      <c r="C11" s="95" t="s">
        <v>110</v>
      </c>
      <c r="D11" s="95">
        <v>207.8</v>
      </c>
      <c r="E11" s="50"/>
      <c r="F11" s="67">
        <f t="shared" ref="F11:F45" si="0">IF(E11="x","0",D11)</f>
        <v>207.8</v>
      </c>
      <c r="G11" s="67">
        <f t="shared" ref="G11:G45" si="1">IF(C11=$B$2,F11,0)</f>
        <v>207.8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103.7</v>
      </c>
      <c r="X11" s="98">
        <v>104.1</v>
      </c>
      <c r="Y11" s="98"/>
      <c r="Z11" s="99">
        <f t="shared" ref="Z11:Z39" si="13">W11+X11+Y11</f>
        <v>207.8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115</v>
      </c>
      <c r="C12" s="95" t="s">
        <v>110</v>
      </c>
      <c r="D12" s="95">
        <v>207.6</v>
      </c>
      <c r="E12" s="50"/>
      <c r="F12" s="67">
        <f t="shared" si="0"/>
        <v>207.6</v>
      </c>
      <c r="G12" s="67">
        <f t="shared" si="1"/>
        <v>207.6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103.6</v>
      </c>
      <c r="X12" s="98">
        <v>104</v>
      </c>
      <c r="Y12" s="98"/>
      <c r="Z12" s="99">
        <f t="shared" si="13"/>
        <v>207.6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11" t="s">
        <v>116</v>
      </c>
      <c r="C13" s="95" t="s">
        <v>110</v>
      </c>
      <c r="D13" s="95">
        <v>205.3</v>
      </c>
      <c r="E13" s="50"/>
      <c r="F13" s="67">
        <f t="shared" si="0"/>
        <v>205.3</v>
      </c>
      <c r="G13" s="67">
        <f t="shared" si="1"/>
        <v>205.3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101.4</v>
      </c>
      <c r="X13" s="98">
        <v>103.9</v>
      </c>
      <c r="Y13" s="98"/>
      <c r="Z13" s="99">
        <f t="shared" si="13"/>
        <v>205.3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49</v>
      </c>
      <c r="C14" s="95" t="s">
        <v>110</v>
      </c>
      <c r="D14" s="95"/>
      <c r="E14" s="50" t="s">
        <v>117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110</v>
      </c>
      <c r="D15" s="95"/>
      <c r="E15" s="50" t="s">
        <v>117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118</v>
      </c>
      <c r="C16" s="95" t="s">
        <v>111</v>
      </c>
      <c r="D16" s="95">
        <v>209</v>
      </c>
      <c r="E16" s="50"/>
      <c r="F16" s="67">
        <f t="shared" si="0"/>
        <v>209</v>
      </c>
      <c r="G16" s="67">
        <f t="shared" si="1"/>
        <v>0</v>
      </c>
      <c r="H16" s="67">
        <f t="shared" si="2"/>
        <v>0</v>
      </c>
      <c r="I16" s="67">
        <f t="shared" si="3"/>
        <v>209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104.1</v>
      </c>
      <c r="X16" s="98">
        <v>104.9</v>
      </c>
      <c r="Y16" s="98"/>
      <c r="Z16" s="99">
        <f t="shared" si="13"/>
        <v>209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119</v>
      </c>
      <c r="C17" s="95" t="s">
        <v>111</v>
      </c>
      <c r="D17" s="95">
        <v>209</v>
      </c>
      <c r="E17" s="50"/>
      <c r="F17" s="67">
        <f t="shared" si="0"/>
        <v>209</v>
      </c>
      <c r="G17" s="67">
        <f t="shared" si="1"/>
        <v>0</v>
      </c>
      <c r="H17" s="67">
        <f t="shared" si="2"/>
        <v>0</v>
      </c>
      <c r="I17" s="67">
        <f t="shared" si="3"/>
        <v>209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104.8</v>
      </c>
      <c r="X17" s="98">
        <v>104.2</v>
      </c>
      <c r="Y17" s="98"/>
      <c r="Z17" s="99">
        <f t="shared" si="13"/>
        <v>209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11" t="s">
        <v>120</v>
      </c>
      <c r="C18" s="95" t="s">
        <v>111</v>
      </c>
      <c r="D18" s="95">
        <v>204.7</v>
      </c>
      <c r="E18" s="50"/>
      <c r="F18" s="67">
        <f t="shared" si="0"/>
        <v>204.7</v>
      </c>
      <c r="G18" s="67">
        <f t="shared" si="1"/>
        <v>0</v>
      </c>
      <c r="H18" s="67">
        <f t="shared" si="2"/>
        <v>0</v>
      </c>
      <c r="I18" s="67">
        <f t="shared" si="3"/>
        <v>204.7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101.3</v>
      </c>
      <c r="X18" s="98">
        <v>103.4</v>
      </c>
      <c r="Y18" s="98"/>
      <c r="Z18" s="99">
        <f t="shared" si="13"/>
        <v>204.7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121</v>
      </c>
      <c r="C19" s="95" t="s">
        <v>111</v>
      </c>
      <c r="D19" s="95">
        <v>205.3</v>
      </c>
      <c r="E19" s="50"/>
      <c r="F19" s="67">
        <f t="shared" si="0"/>
        <v>205.3</v>
      </c>
      <c r="G19" s="67">
        <f t="shared" si="1"/>
        <v>0</v>
      </c>
      <c r="H19" s="67">
        <f t="shared" si="2"/>
        <v>0</v>
      </c>
      <c r="I19" s="67">
        <f t="shared" si="3"/>
        <v>205.3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102.7</v>
      </c>
      <c r="X19" s="98">
        <v>102.6</v>
      </c>
      <c r="Y19" s="98"/>
      <c r="Z19" s="99">
        <f t="shared" si="13"/>
        <v>205.3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122</v>
      </c>
      <c r="C20" s="95" t="s">
        <v>111</v>
      </c>
      <c r="D20" s="95"/>
      <c r="E20" s="50" t="s">
        <v>117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51</v>
      </c>
      <c r="C21" s="95" t="s">
        <v>111</v>
      </c>
      <c r="D21" s="95"/>
      <c r="E21" s="50" t="s">
        <v>117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123</v>
      </c>
      <c r="C22" s="95" t="s">
        <v>112</v>
      </c>
      <c r="D22" s="95">
        <v>205.4</v>
      </c>
      <c r="E22" s="95"/>
      <c r="F22" s="67">
        <f t="shared" si="0"/>
        <v>205.4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205.4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103.6</v>
      </c>
      <c r="X22" s="98">
        <v>101.8</v>
      </c>
      <c r="Y22" s="98"/>
      <c r="Z22" s="99">
        <f t="shared" si="13"/>
        <v>205.39999999999998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124</v>
      </c>
      <c r="C23" s="95" t="s">
        <v>112</v>
      </c>
      <c r="D23" s="95">
        <v>187.1</v>
      </c>
      <c r="E23" s="50"/>
      <c r="F23" s="67">
        <f t="shared" si="0"/>
        <v>187.1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187.1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90.3</v>
      </c>
      <c r="X23" s="98">
        <v>96.8</v>
      </c>
      <c r="Y23" s="98"/>
      <c r="Z23" s="99">
        <f t="shared" si="13"/>
        <v>187.1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125</v>
      </c>
      <c r="C24" s="95" t="s">
        <v>112</v>
      </c>
      <c r="D24" s="95"/>
      <c r="E24" s="50"/>
      <c r="F24" s="67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0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126</v>
      </c>
      <c r="C25" s="95" t="s">
        <v>112</v>
      </c>
      <c r="D25" s="95">
        <v>196</v>
      </c>
      <c r="E25" s="50"/>
      <c r="F25" s="67">
        <f t="shared" si="0"/>
        <v>196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196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98.9</v>
      </c>
      <c r="X25" s="98">
        <v>97.1</v>
      </c>
      <c r="Y25" s="98"/>
      <c r="Z25" s="99">
        <f t="shared" si="13"/>
        <v>196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52</v>
      </c>
      <c r="C26" s="95" t="s">
        <v>112</v>
      </c>
      <c r="D26" s="95"/>
      <c r="E26" s="50" t="s">
        <v>117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53</v>
      </c>
      <c r="C27" s="95" t="s">
        <v>112</v>
      </c>
      <c r="D27" s="95"/>
      <c r="E27" s="50" t="s">
        <v>117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76</v>
      </c>
      <c r="C28" s="95" t="s">
        <v>73</v>
      </c>
      <c r="D28" s="95"/>
      <c r="E28" s="50"/>
      <c r="F28" s="67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1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77</v>
      </c>
      <c r="C29" s="95" t="s">
        <v>73</v>
      </c>
      <c r="D29" s="95"/>
      <c r="E29" s="50"/>
      <c r="F29" s="67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0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1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78</v>
      </c>
      <c r="C30" s="95" t="s">
        <v>73</v>
      </c>
      <c r="D30" s="95"/>
      <c r="E30" s="50"/>
      <c r="F30" s="67">
        <f t="shared" si="0"/>
        <v>0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0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1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79</v>
      </c>
      <c r="C31" s="95" t="s">
        <v>73</v>
      </c>
      <c r="D31" s="95"/>
      <c r="E31" s="50"/>
      <c r="F31" s="67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0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80</v>
      </c>
      <c r="C32" s="95" t="s">
        <v>73</v>
      </c>
      <c r="D32" s="95"/>
      <c r="E32" s="50" t="s">
        <v>117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81</v>
      </c>
      <c r="C33" s="95" t="s">
        <v>73</v>
      </c>
      <c r="D33" s="95"/>
      <c r="E33" s="50" t="s">
        <v>117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82</v>
      </c>
      <c r="C34" s="95" t="s">
        <v>74</v>
      </c>
      <c r="D34" s="95"/>
      <c r="E34" s="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83</v>
      </c>
      <c r="C35" s="95" t="s">
        <v>74</v>
      </c>
      <c r="D35" s="95"/>
      <c r="E35" s="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84</v>
      </c>
      <c r="C36" s="95" t="s">
        <v>74</v>
      </c>
      <c r="D36" s="95"/>
      <c r="E36" s="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85</v>
      </c>
      <c r="C37" s="95" t="s">
        <v>74</v>
      </c>
      <c r="D37" s="95"/>
      <c r="E37" s="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86</v>
      </c>
      <c r="C38" s="95" t="s">
        <v>74</v>
      </c>
      <c r="D38" s="95"/>
      <c r="E38" s="50" t="s">
        <v>117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54</v>
      </c>
      <c r="C39" s="95" t="s">
        <v>74</v>
      </c>
      <c r="D39" s="95"/>
      <c r="E39" s="50" t="s">
        <v>117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87</v>
      </c>
      <c r="C40" s="95" t="s">
        <v>75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88</v>
      </c>
      <c r="C41" s="95" t="s">
        <v>75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89</v>
      </c>
      <c r="C42" s="95" t="s">
        <v>75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90</v>
      </c>
      <c r="C43" s="95" t="s">
        <v>75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91</v>
      </c>
      <c r="C44" s="95" t="s">
        <v>75</v>
      </c>
      <c r="D44" s="95"/>
      <c r="E44" s="50" t="s">
        <v>117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92</v>
      </c>
      <c r="C45" s="95" t="s">
        <v>75</v>
      </c>
      <c r="D45" s="95"/>
      <c r="E45" s="50" t="s">
        <v>117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621.20000000000005</v>
      </c>
      <c r="H46" s="67">
        <f>SUM(H10:H45)</f>
        <v>4</v>
      </c>
      <c r="I46" s="67">
        <f>LARGE(I10:I45,1)+LARGE(I10:I45,2)+LARGE(I10:I45,3)</f>
        <v>623.29999999999995</v>
      </c>
      <c r="J46" s="67">
        <f>SUM(J10:J45)</f>
        <v>4</v>
      </c>
      <c r="K46" s="67">
        <f>LARGE(K10:K45,1)+LARGE(K10:K45,2)+LARGE(K10:K45,3)</f>
        <v>588.5</v>
      </c>
      <c r="L46" s="67">
        <f>SUM(L10:L45)</f>
        <v>4</v>
      </c>
      <c r="M46" s="67">
        <f>LARGE(M10:M45,1)+LARGE(M10:M45,2)+LARGE(M10:M45,3)</f>
        <v>0</v>
      </c>
      <c r="N46" s="67">
        <f>SUM(N10:N45)</f>
        <v>4</v>
      </c>
      <c r="O46" s="67">
        <f>LARGE(O10:O45,1)+LARGE(O10:O45,2)+LARGE(O10:O45,3)</f>
        <v>0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2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21" workbookViewId="0">
      <selection activeCell="U10" sqref="U10:W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9" t="str">
        <f>Übersicht!E4</f>
        <v>Werlte</v>
      </c>
      <c r="X1" s="189"/>
    </row>
    <row r="2" spans="1:29" x14ac:dyDescent="0.25">
      <c r="A2" s="106">
        <v>1</v>
      </c>
      <c r="B2" s="64" t="str">
        <f>'Wettkampf 1'!B2</f>
        <v>Eisten I</v>
      </c>
      <c r="D2" s="73">
        <f>G46</f>
        <v>626.90000000000009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Übersicht!E3</f>
        <v>21.09.25</v>
      </c>
      <c r="X2" s="189"/>
    </row>
    <row r="3" spans="1:29" x14ac:dyDescent="0.25">
      <c r="A3" s="106">
        <v>2</v>
      </c>
      <c r="B3" s="64" t="str">
        <f>'Wettkampf 1'!B3</f>
        <v>Werlte I</v>
      </c>
      <c r="D3" s="73">
        <f>I46</f>
        <v>613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Sögel I</v>
      </c>
      <c r="D4" s="73">
        <f>K46</f>
        <v>598.79999999999995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130</v>
      </c>
      <c r="X5" s="188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91"/>
      <c r="X6" s="19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2" t="s">
        <v>130</v>
      </c>
      <c r="X7" s="19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9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208.6</v>
      </c>
      <c r="E10" s="83"/>
      <c r="F10" s="68">
        <f>IF(E10="x","0",D10)</f>
        <v>208.6</v>
      </c>
      <c r="G10" s="69">
        <f>IF(C10=$B$2,F10,0)</f>
        <v>208.6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104</v>
      </c>
      <c r="V10" s="84">
        <v>104.6</v>
      </c>
      <c r="W10" s="84"/>
      <c r="X10" s="87">
        <f>U10+V10+W10</f>
        <v>208.6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211.5</v>
      </c>
      <c r="E11" s="83"/>
      <c r="F11" s="68">
        <f t="shared" ref="F11:F45" si="0">IF(E11="x","0",D11)</f>
        <v>211.5</v>
      </c>
      <c r="G11" s="69">
        <f t="shared" ref="G11:G45" si="1">IF(C11=$B$2,F11,0)</f>
        <v>211.5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105.8</v>
      </c>
      <c r="V11" s="85">
        <v>105.7</v>
      </c>
      <c r="W11" s="85"/>
      <c r="X11" s="88">
        <f t="shared" ref="X11:X39" si="13">U11+V11+W11</f>
        <v>211.5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206.8</v>
      </c>
      <c r="E12" s="83"/>
      <c r="F12" s="68">
        <f t="shared" si="0"/>
        <v>206.8</v>
      </c>
      <c r="G12" s="69">
        <f t="shared" si="1"/>
        <v>206.8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102.5</v>
      </c>
      <c r="V12" s="85">
        <v>104.3</v>
      </c>
      <c r="W12" s="85"/>
      <c r="X12" s="88">
        <f t="shared" si="13"/>
        <v>206.8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198.6</v>
      </c>
      <c r="E13" s="83"/>
      <c r="F13" s="68">
        <f t="shared" si="0"/>
        <v>198.6</v>
      </c>
      <c r="G13" s="69">
        <f t="shared" si="1"/>
        <v>198.6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97.9</v>
      </c>
      <c r="V13" s="85">
        <v>100.7</v>
      </c>
      <c r="W13" s="85"/>
      <c r="X13" s="88">
        <f t="shared" si="13"/>
        <v>198.60000000000002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202.1</v>
      </c>
      <c r="E16" s="83"/>
      <c r="F16" s="68">
        <f t="shared" si="0"/>
        <v>202.1</v>
      </c>
      <c r="G16" s="69">
        <f t="shared" si="1"/>
        <v>0</v>
      </c>
      <c r="H16" s="69">
        <f t="shared" si="2"/>
        <v>0</v>
      </c>
      <c r="I16" s="69">
        <f t="shared" si="3"/>
        <v>202.1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102.3</v>
      </c>
      <c r="V16" s="85">
        <v>99.8</v>
      </c>
      <c r="W16" s="85"/>
      <c r="X16" s="88">
        <f t="shared" si="13"/>
        <v>202.1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207.3</v>
      </c>
      <c r="E17" s="83"/>
      <c r="F17" s="68">
        <f t="shared" si="0"/>
        <v>207.3</v>
      </c>
      <c r="G17" s="69">
        <f t="shared" si="1"/>
        <v>0</v>
      </c>
      <c r="H17" s="69">
        <f t="shared" si="2"/>
        <v>0</v>
      </c>
      <c r="I17" s="69">
        <f t="shared" si="3"/>
        <v>207.3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104.1</v>
      </c>
      <c r="V17" s="85">
        <v>103.2</v>
      </c>
      <c r="W17" s="85"/>
      <c r="X17" s="88">
        <f t="shared" si="13"/>
        <v>207.3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203.6</v>
      </c>
      <c r="E18" s="83"/>
      <c r="F18" s="68">
        <f t="shared" si="0"/>
        <v>203.6</v>
      </c>
      <c r="G18" s="69">
        <f t="shared" si="1"/>
        <v>0</v>
      </c>
      <c r="H18" s="69">
        <f t="shared" si="2"/>
        <v>0</v>
      </c>
      <c r="I18" s="69">
        <f t="shared" si="3"/>
        <v>203.6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101.8</v>
      </c>
      <c r="V18" s="85">
        <v>101.8</v>
      </c>
      <c r="W18" s="85"/>
      <c r="X18" s="88">
        <f t="shared" si="13"/>
        <v>203.6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199.8</v>
      </c>
      <c r="E19" s="83"/>
      <c r="F19" s="68">
        <f t="shared" si="0"/>
        <v>199.8</v>
      </c>
      <c r="G19" s="69">
        <f t="shared" si="1"/>
        <v>0</v>
      </c>
      <c r="H19" s="69">
        <f t="shared" si="2"/>
        <v>0</v>
      </c>
      <c r="I19" s="69">
        <f t="shared" si="3"/>
        <v>199.8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99.2</v>
      </c>
      <c r="V19" s="85">
        <v>100.6</v>
      </c>
      <c r="W19" s="85"/>
      <c r="X19" s="88">
        <f t="shared" si="13"/>
        <v>199.8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207.7</v>
      </c>
      <c r="E22" s="83"/>
      <c r="F22" s="68">
        <f t="shared" si="0"/>
        <v>207.7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</v>
      </c>
      <c r="V22" s="85">
        <v>103.7</v>
      </c>
      <c r="W22" s="85"/>
      <c r="X22" s="88">
        <f t="shared" si="13"/>
        <v>207.7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199.7</v>
      </c>
      <c r="E23" s="83"/>
      <c r="F23" s="68">
        <f t="shared" si="0"/>
        <v>199.7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199.7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99.9</v>
      </c>
      <c r="V23" s="85">
        <v>99.8</v>
      </c>
      <c r="W23" s="85"/>
      <c r="X23" s="88">
        <f t="shared" si="13"/>
        <v>199.7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 t="s">
        <v>117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>
        <v>191.4</v>
      </c>
      <c r="E25" s="83"/>
      <c r="F25" s="68">
        <f t="shared" si="0"/>
        <v>191.4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191.4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96.2</v>
      </c>
      <c r="V25" s="85">
        <v>95.2</v>
      </c>
      <c r="W25" s="85"/>
      <c r="X25" s="88">
        <f t="shared" si="13"/>
        <v>191.4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 t="s">
        <v>117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 t="s">
        <v>117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 t="s">
        <v>117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 t="s">
        <v>117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 t="s">
        <v>117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 t="s">
        <v>117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117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117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117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117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117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626.90000000000009</v>
      </c>
      <c r="H46" s="69">
        <f>SUM(H10:H45)</f>
        <v>4</v>
      </c>
      <c r="I46" s="69">
        <f>LARGE(I10:I45,1)+LARGE(I10:I45,2)+LARGE(I10:I45,3)</f>
        <v>613</v>
      </c>
      <c r="J46" s="69">
        <f>SUM(J10:J45)</f>
        <v>4</v>
      </c>
      <c r="K46" s="69">
        <f>LARGE(K10:K45,1)+LARGE(K10:K45,2)+LARGE(K10:K45,3)</f>
        <v>598.79999999999995</v>
      </c>
      <c r="L46" s="69">
        <f>SUM(L10:L45)</f>
        <v>3</v>
      </c>
      <c r="M46" s="69">
        <f>LARGE(M10:M45,1)+LARGE(M10:M45,2)+LARGE(M10:M45,3)</f>
        <v>0</v>
      </c>
      <c r="N46" s="69">
        <f>SUM(N10:N45)</f>
        <v>0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9" t="str">
        <f>Übersicht!F4</f>
        <v>Sögel</v>
      </c>
      <c r="X1" s="189"/>
    </row>
    <row r="2" spans="1:29" x14ac:dyDescent="0.25">
      <c r="A2" s="106">
        <v>1</v>
      </c>
      <c r="B2" s="64" t="str">
        <f>'Wettkampf 1'!B2</f>
        <v>Eisten I</v>
      </c>
      <c r="D2" s="73">
        <f>G46</f>
        <v>617.5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Übersicht!F3</f>
        <v>05.10.25</v>
      </c>
      <c r="X2" s="189"/>
    </row>
    <row r="3" spans="1:29" x14ac:dyDescent="0.25">
      <c r="A3" s="106">
        <v>2</v>
      </c>
      <c r="B3" s="64" t="str">
        <f>'Wettkampf 1'!B3</f>
        <v>Werlte I</v>
      </c>
      <c r="D3" s="73">
        <f>I46</f>
        <v>615.29999999999995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Sögel I</v>
      </c>
      <c r="D4" s="73">
        <f>K46</f>
        <v>394.4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131</v>
      </c>
      <c r="X5" s="188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132</v>
      </c>
      <c r="X6" s="19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2" t="s">
        <v>131</v>
      </c>
      <c r="X7" s="19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9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206.7</v>
      </c>
      <c r="E10" s="83"/>
      <c r="F10" s="68">
        <f>IF(E10="x","0",D10)</f>
        <v>206.7</v>
      </c>
      <c r="G10" s="69">
        <f>IF(C10=$B$2,F10,0)</f>
        <v>206.7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103.1</v>
      </c>
      <c r="V10" s="84">
        <v>103.6</v>
      </c>
      <c r="W10" s="84"/>
      <c r="X10" s="87">
        <f>U10+V10+W10</f>
        <v>206.7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206.4</v>
      </c>
      <c r="E11" s="83"/>
      <c r="F11" s="68">
        <f t="shared" ref="F11:F45" si="0">IF(E11="x","0",D11)</f>
        <v>206.4</v>
      </c>
      <c r="G11" s="69">
        <f t="shared" ref="G11:G45" si="1">IF(C11=$B$2,F11,0)</f>
        <v>206.4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102.7</v>
      </c>
      <c r="V11" s="85">
        <v>103.7</v>
      </c>
      <c r="W11" s="85"/>
      <c r="X11" s="88">
        <f t="shared" ref="X11:X45" si="13">U11+V11+W11</f>
        <v>206.4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204.4</v>
      </c>
      <c r="E12" s="83"/>
      <c r="F12" s="68">
        <f t="shared" si="0"/>
        <v>204.4</v>
      </c>
      <c r="G12" s="69">
        <f t="shared" si="1"/>
        <v>204.4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102.3</v>
      </c>
      <c r="V12" s="85">
        <v>102.1</v>
      </c>
      <c r="W12" s="85"/>
      <c r="X12" s="88">
        <f t="shared" si="13"/>
        <v>204.39999999999998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199.6</v>
      </c>
      <c r="E13" s="83"/>
      <c r="F13" s="68">
        <f t="shared" si="0"/>
        <v>199.6</v>
      </c>
      <c r="G13" s="69">
        <f t="shared" si="1"/>
        <v>199.6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98.3</v>
      </c>
      <c r="V13" s="85">
        <v>101.3</v>
      </c>
      <c r="W13" s="85"/>
      <c r="X13" s="88">
        <f t="shared" si="13"/>
        <v>199.6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204.4</v>
      </c>
      <c r="E16" s="83"/>
      <c r="F16" s="68">
        <f t="shared" si="0"/>
        <v>204.4</v>
      </c>
      <c r="G16" s="69">
        <f t="shared" si="1"/>
        <v>0</v>
      </c>
      <c r="H16" s="69">
        <f t="shared" si="2"/>
        <v>0</v>
      </c>
      <c r="I16" s="69">
        <f t="shared" si="3"/>
        <v>204.4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102.7</v>
      </c>
      <c r="V16" s="85">
        <v>101.7</v>
      </c>
      <c r="W16" s="85"/>
      <c r="X16" s="88">
        <f t="shared" si="13"/>
        <v>204.4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206.4</v>
      </c>
      <c r="E17" s="83"/>
      <c r="F17" s="68">
        <f t="shared" si="0"/>
        <v>206.4</v>
      </c>
      <c r="G17" s="69">
        <f t="shared" si="1"/>
        <v>0</v>
      </c>
      <c r="H17" s="69">
        <f t="shared" si="2"/>
        <v>0</v>
      </c>
      <c r="I17" s="69">
        <f t="shared" si="3"/>
        <v>206.4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103.5</v>
      </c>
      <c r="V17" s="85">
        <v>102.9</v>
      </c>
      <c r="W17" s="85"/>
      <c r="X17" s="88">
        <f t="shared" si="13"/>
        <v>206.4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204.5</v>
      </c>
      <c r="E18" s="83"/>
      <c r="F18" s="68">
        <f t="shared" si="0"/>
        <v>204.5</v>
      </c>
      <c r="G18" s="69">
        <f t="shared" si="1"/>
        <v>0</v>
      </c>
      <c r="H18" s="69">
        <f t="shared" si="2"/>
        <v>0</v>
      </c>
      <c r="I18" s="69">
        <f t="shared" si="3"/>
        <v>204.5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103.9</v>
      </c>
      <c r="V18" s="85">
        <v>100.6</v>
      </c>
      <c r="W18" s="85"/>
      <c r="X18" s="88">
        <f t="shared" si="13"/>
        <v>204.5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191.6</v>
      </c>
      <c r="E19" s="83"/>
      <c r="F19" s="68">
        <f t="shared" si="0"/>
        <v>191.6</v>
      </c>
      <c r="G19" s="69">
        <f t="shared" si="1"/>
        <v>0</v>
      </c>
      <c r="H19" s="69">
        <f t="shared" si="2"/>
        <v>0</v>
      </c>
      <c r="I19" s="69">
        <f t="shared" si="3"/>
        <v>191.6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99.42</v>
      </c>
      <c r="V19" s="85">
        <v>93.2</v>
      </c>
      <c r="W19" s="85"/>
      <c r="X19" s="88">
        <f t="shared" si="13"/>
        <v>192.62</v>
      </c>
      <c r="Y19" s="70">
        <f t="shared" si="14"/>
        <v>0</v>
      </c>
      <c r="Z19" s="70">
        <f t="shared" si="15"/>
        <v>1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207.6</v>
      </c>
      <c r="E22" s="83"/>
      <c r="F22" s="68">
        <f t="shared" si="0"/>
        <v>207.6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104.3</v>
      </c>
      <c r="V22" s="85">
        <v>103.3</v>
      </c>
      <c r="W22" s="85"/>
      <c r="X22" s="88">
        <f t="shared" si="13"/>
        <v>207.6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186.8</v>
      </c>
      <c r="E23" s="83"/>
      <c r="F23" s="68">
        <f t="shared" si="0"/>
        <v>186.8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186.8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90.2</v>
      </c>
      <c r="V23" s="85">
        <v>96.6</v>
      </c>
      <c r="W23" s="85"/>
      <c r="X23" s="88">
        <f t="shared" si="13"/>
        <v>186.8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 t="s">
        <v>117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117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 t="s">
        <v>133</v>
      </c>
      <c r="V41" s="85"/>
      <c r="W41" s="85"/>
      <c r="X41" s="88" t="e">
        <f t="shared" si="13"/>
        <v>#VALUE!</v>
      </c>
      <c r="Y41" s="70" t="e">
        <f t="shared" si="14"/>
        <v>#VALUE!</v>
      </c>
      <c r="Z41" s="70" t="e">
        <f t="shared" si="15"/>
        <v>#VALUE!</v>
      </c>
      <c r="AA41" s="71" t="e">
        <f t="shared" si="16"/>
        <v>#VALUE!</v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617.5</v>
      </c>
      <c r="H46" s="69">
        <f>SUM(H10:H45)</f>
        <v>4</v>
      </c>
      <c r="I46" s="69">
        <f>LARGE(I10:I45,1)+LARGE(I10:I45,2)+LARGE(I10:I45,3)</f>
        <v>615.29999999999995</v>
      </c>
      <c r="J46" s="69">
        <f>SUM(J10:J45)</f>
        <v>4</v>
      </c>
      <c r="K46" s="69">
        <f>LARGE(K10:K45,1)+LARGE(K10:K45,2)+LARGE(K10:K45,3)</f>
        <v>394.4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W7" sqref="W7:X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9" t="str">
        <f>Übersicht!G4</f>
        <v xml:space="preserve">Werlte </v>
      </c>
      <c r="X1" s="189"/>
    </row>
    <row r="2" spans="1:29" x14ac:dyDescent="0.25">
      <c r="A2" s="106">
        <v>1</v>
      </c>
      <c r="B2" s="64" t="str">
        <f>'Wettkampf 1'!B2</f>
        <v>Eisten I</v>
      </c>
      <c r="D2" s="73">
        <f>G46</f>
        <v>619.79999999999995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Übersicht!G3</f>
        <v>19.10.25</v>
      </c>
      <c r="X2" s="189"/>
    </row>
    <row r="3" spans="1:29" x14ac:dyDescent="0.25">
      <c r="A3" s="106">
        <v>2</v>
      </c>
      <c r="B3" s="64" t="str">
        <f>'Wettkampf 1'!B3</f>
        <v>Werlte I</v>
      </c>
      <c r="D3" s="73">
        <f>I46</f>
        <v>616.9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Sögel I</v>
      </c>
      <c r="D4" s="73">
        <f>K46</f>
        <v>595.5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7" t="s">
        <v>130</v>
      </c>
      <c r="X5" s="188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1"/>
      <c r="X6" s="19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92" t="s">
        <v>130</v>
      </c>
      <c r="X7" s="19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9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207.2</v>
      </c>
      <c r="E10" s="83"/>
      <c r="F10" s="68">
        <f>IF(E10="x","0",D10)</f>
        <v>207.2</v>
      </c>
      <c r="G10" s="69">
        <f>IF(C10=$B$2,F10,0)</f>
        <v>207.2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103.4</v>
      </c>
      <c r="V10" s="84">
        <v>103.8</v>
      </c>
      <c r="W10" s="84"/>
      <c r="X10" s="87">
        <f>U10+V10+W10</f>
        <v>207.2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206.6</v>
      </c>
      <c r="E11" s="83"/>
      <c r="F11" s="68">
        <f t="shared" ref="F11:F45" si="0">IF(E11="x","0",D11)</f>
        <v>206.6</v>
      </c>
      <c r="G11" s="69">
        <f t="shared" ref="G11:G45" si="1">IF(C11=$B$2,F11,0)</f>
        <v>206.6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103.9</v>
      </c>
      <c r="V11" s="85">
        <v>102.7</v>
      </c>
      <c r="W11" s="85"/>
      <c r="X11" s="88">
        <f t="shared" ref="X11:X45" si="13">U11+V11+W11</f>
        <v>206.60000000000002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206</v>
      </c>
      <c r="E12" s="83"/>
      <c r="F12" s="68">
        <f t="shared" si="0"/>
        <v>206</v>
      </c>
      <c r="G12" s="69">
        <f t="shared" si="1"/>
        <v>206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101.9</v>
      </c>
      <c r="V12" s="85">
        <v>104.1</v>
      </c>
      <c r="W12" s="85"/>
      <c r="X12" s="88">
        <f t="shared" si="13"/>
        <v>206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205</v>
      </c>
      <c r="E13" s="83"/>
      <c r="F13" s="68">
        <f t="shared" si="0"/>
        <v>205</v>
      </c>
      <c r="G13" s="69">
        <f t="shared" si="1"/>
        <v>205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101.6</v>
      </c>
      <c r="V13" s="85">
        <v>103.4</v>
      </c>
      <c r="W13" s="85"/>
      <c r="X13" s="88">
        <f t="shared" si="13"/>
        <v>205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204.1</v>
      </c>
      <c r="E16" s="83"/>
      <c r="F16" s="68">
        <f t="shared" si="0"/>
        <v>204.1</v>
      </c>
      <c r="G16" s="69">
        <f t="shared" si="1"/>
        <v>0</v>
      </c>
      <c r="H16" s="69">
        <f t="shared" si="2"/>
        <v>0</v>
      </c>
      <c r="I16" s="69">
        <f t="shared" si="3"/>
        <v>204.1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102.9</v>
      </c>
      <c r="V16" s="85">
        <v>101.2</v>
      </c>
      <c r="W16" s="85"/>
      <c r="X16" s="88">
        <f t="shared" si="13"/>
        <v>204.10000000000002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208.2</v>
      </c>
      <c r="E17" s="83"/>
      <c r="F17" s="68">
        <f t="shared" si="0"/>
        <v>208.2</v>
      </c>
      <c r="G17" s="69">
        <f t="shared" si="1"/>
        <v>0</v>
      </c>
      <c r="H17" s="69">
        <f t="shared" si="2"/>
        <v>0</v>
      </c>
      <c r="I17" s="69">
        <f t="shared" si="3"/>
        <v>208.2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104.3</v>
      </c>
      <c r="V17" s="85">
        <v>103.9</v>
      </c>
      <c r="W17" s="85"/>
      <c r="X17" s="88">
        <f t="shared" si="13"/>
        <v>208.2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204.6</v>
      </c>
      <c r="E18" s="83"/>
      <c r="F18" s="68">
        <f t="shared" si="0"/>
        <v>204.6</v>
      </c>
      <c r="G18" s="69">
        <f t="shared" si="1"/>
        <v>0</v>
      </c>
      <c r="H18" s="69">
        <f t="shared" si="2"/>
        <v>0</v>
      </c>
      <c r="I18" s="69">
        <f t="shared" si="3"/>
        <v>204.6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</v>
      </c>
      <c r="V18" s="85">
        <v>103.6</v>
      </c>
      <c r="W18" s="85"/>
      <c r="X18" s="88">
        <f t="shared" si="13"/>
        <v>204.6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201.3</v>
      </c>
      <c r="E19" s="83"/>
      <c r="F19" s="68">
        <f t="shared" si="0"/>
        <v>201.3</v>
      </c>
      <c r="G19" s="69">
        <f t="shared" si="1"/>
        <v>0</v>
      </c>
      <c r="H19" s="69">
        <f t="shared" si="2"/>
        <v>0</v>
      </c>
      <c r="I19" s="69">
        <f t="shared" si="3"/>
        <v>201.3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102.5</v>
      </c>
      <c r="V19" s="85">
        <v>98.8</v>
      </c>
      <c r="W19" s="85"/>
      <c r="X19" s="88">
        <f t="shared" si="13"/>
        <v>201.3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208.3</v>
      </c>
      <c r="E22" s="83"/>
      <c r="F22" s="68">
        <f t="shared" si="0"/>
        <v>208.3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208.3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102.9</v>
      </c>
      <c r="V22" s="85">
        <v>105.4</v>
      </c>
      <c r="W22" s="85"/>
      <c r="X22" s="88">
        <f t="shared" si="13"/>
        <v>208.3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194.6</v>
      </c>
      <c r="E23" s="83"/>
      <c r="F23" s="68">
        <f t="shared" si="0"/>
        <v>194.6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194.6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97.8</v>
      </c>
      <c r="V23" s="85">
        <v>96.8</v>
      </c>
      <c r="W23" s="85"/>
      <c r="X23" s="88">
        <f t="shared" si="13"/>
        <v>194.6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>
        <v>192.6</v>
      </c>
      <c r="E25" s="83"/>
      <c r="F25" s="68">
        <f t="shared" si="0"/>
        <v>192.6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192.6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93.2</v>
      </c>
      <c r="V25" s="85">
        <v>99.4</v>
      </c>
      <c r="W25" s="85"/>
      <c r="X25" s="88">
        <f t="shared" si="13"/>
        <v>192.60000000000002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619.79999999999995</v>
      </c>
      <c r="H46" s="69">
        <f>SUM(H10:H45)</f>
        <v>4</v>
      </c>
      <c r="I46" s="69">
        <f>LARGE(I10:I45,1)+LARGE(I10:I45,2)+LARGE(I10:I45,3)</f>
        <v>616.9</v>
      </c>
      <c r="J46" s="69">
        <f>SUM(J10:J45)</f>
        <v>4</v>
      </c>
      <c r="K46" s="69">
        <f>LARGE(K10:K45,1)+LARGE(K10:K45,2)+LARGE(K10:K45,3)</f>
        <v>595.5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W5:X5"/>
    <mergeCell ref="U9:X9"/>
    <mergeCell ref="W6:X6"/>
    <mergeCell ref="W1:X1"/>
    <mergeCell ref="W2:X2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10" sqref="D10:E2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9" t="str">
        <f>Übersicht!H4</f>
        <v>Sögel</v>
      </c>
      <c r="X1" s="189"/>
    </row>
    <row r="2" spans="1:29" x14ac:dyDescent="0.25">
      <c r="A2" s="106">
        <v>1</v>
      </c>
      <c r="B2" s="64" t="str">
        <f>'Wettkampf 1'!B2</f>
        <v>Eisten I</v>
      </c>
      <c r="D2" s="73">
        <f>G46</f>
        <v>616.59999999999991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Übersicht!H3</f>
        <v>02.11.25</v>
      </c>
      <c r="X2" s="189"/>
    </row>
    <row r="3" spans="1:29" x14ac:dyDescent="0.25">
      <c r="A3" s="106">
        <v>2</v>
      </c>
      <c r="B3" s="64" t="str">
        <f>'Wettkampf 1'!B3</f>
        <v>Werlte I</v>
      </c>
      <c r="D3" s="73">
        <f>I46</f>
        <v>614.20000000000005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Sögel I</v>
      </c>
      <c r="D4" s="73">
        <f>K46</f>
        <v>582.40000000000009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7" t="s">
        <v>134</v>
      </c>
      <c r="X5" s="188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1" t="s">
        <v>132</v>
      </c>
      <c r="X6" s="19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92" t="s">
        <v>135</v>
      </c>
      <c r="X7" s="19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9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0">
        <v>206.8</v>
      </c>
      <c r="E10" s="151"/>
      <c r="F10" s="68">
        <f>IF(E10="x","0",D10)</f>
        <v>206.8</v>
      </c>
      <c r="G10" s="69">
        <f>IF(C10=$B$2,F10,0)</f>
        <v>206.8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0">
        <v>206.1</v>
      </c>
      <c r="E11" s="151"/>
      <c r="F11" s="68">
        <f t="shared" ref="F11:F45" si="0">IF(E11="x","0",D11)</f>
        <v>206.1</v>
      </c>
      <c r="G11" s="69">
        <f t="shared" ref="G11:G45" si="1">IF(C11=$B$2,F11,0)</f>
        <v>206.1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0">
        <v>203.7</v>
      </c>
      <c r="E12" s="151"/>
      <c r="F12" s="68">
        <f t="shared" si="0"/>
        <v>203.7</v>
      </c>
      <c r="G12" s="69">
        <f t="shared" si="1"/>
        <v>203.7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0">
        <v>201.6</v>
      </c>
      <c r="E13" s="151"/>
      <c r="F13" s="68">
        <f t="shared" si="0"/>
        <v>201.6</v>
      </c>
      <c r="G13" s="69">
        <f t="shared" si="1"/>
        <v>201.6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0"/>
      <c r="E14" s="151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0"/>
      <c r="E15" s="151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0">
        <v>199.7</v>
      </c>
      <c r="E16" s="151"/>
      <c r="F16" s="68">
        <f t="shared" si="0"/>
        <v>199.7</v>
      </c>
      <c r="G16" s="69">
        <f t="shared" si="1"/>
        <v>0</v>
      </c>
      <c r="H16" s="69">
        <f t="shared" si="2"/>
        <v>0</v>
      </c>
      <c r="I16" s="69">
        <f t="shared" si="3"/>
        <v>199.7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0">
        <v>208.9</v>
      </c>
      <c r="E17" s="151"/>
      <c r="F17" s="68">
        <f t="shared" si="0"/>
        <v>208.9</v>
      </c>
      <c r="G17" s="69">
        <f t="shared" si="1"/>
        <v>0</v>
      </c>
      <c r="H17" s="69">
        <f t="shared" si="2"/>
        <v>0</v>
      </c>
      <c r="I17" s="69">
        <f t="shared" si="3"/>
        <v>208.9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0">
        <v>205.6</v>
      </c>
      <c r="E18" s="151"/>
      <c r="F18" s="68">
        <f t="shared" si="0"/>
        <v>205.6</v>
      </c>
      <c r="G18" s="69">
        <f t="shared" si="1"/>
        <v>0</v>
      </c>
      <c r="H18" s="69">
        <f t="shared" si="2"/>
        <v>0</v>
      </c>
      <c r="I18" s="69">
        <f t="shared" si="3"/>
        <v>205.6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0">
        <v>187.2</v>
      </c>
      <c r="E19" s="151"/>
      <c r="F19" s="68">
        <f t="shared" si="0"/>
        <v>187.2</v>
      </c>
      <c r="G19" s="69">
        <f t="shared" si="1"/>
        <v>0</v>
      </c>
      <c r="H19" s="69">
        <f t="shared" si="2"/>
        <v>0</v>
      </c>
      <c r="I19" s="69">
        <f t="shared" si="3"/>
        <v>187.2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0"/>
      <c r="E20" s="151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0"/>
      <c r="E21" s="151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0">
        <v>205.6</v>
      </c>
      <c r="E22" s="151"/>
      <c r="F22" s="68">
        <f t="shared" si="0"/>
        <v>205.6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205.6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0">
        <v>187.3</v>
      </c>
      <c r="E23" s="151"/>
      <c r="F23" s="68">
        <f t="shared" si="0"/>
        <v>187.3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187.3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0"/>
      <c r="E24" s="151" t="s">
        <v>117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0">
        <v>189.5</v>
      </c>
      <c r="E25" s="151"/>
      <c r="F25" s="68">
        <f t="shared" si="0"/>
        <v>189.5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189.5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0"/>
      <c r="E26" s="151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0"/>
      <c r="E27" s="151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616.59999999999991</v>
      </c>
      <c r="H46" s="69">
        <f>SUM(H10:H45)</f>
        <v>4</v>
      </c>
      <c r="I46" s="69">
        <f>LARGE(I10:I45,1)+LARGE(I10:I45,2)+LARGE(I10:I45,3)</f>
        <v>614.20000000000005</v>
      </c>
      <c r="J46" s="69">
        <f>SUM(J10:J45)</f>
        <v>4</v>
      </c>
      <c r="K46" s="69">
        <f>LARGE(K10:K45,1)+LARGE(K10:K45,2)+LARGE(K10:K45,3)</f>
        <v>582.40000000000009</v>
      </c>
      <c r="L46" s="69">
        <f>SUM(L10:L45)</f>
        <v>3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5:X5"/>
    <mergeCell ref="W6:X6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32" sqref="T3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9" t="str">
        <f>Übersicht!I4</f>
        <v>Eisten</v>
      </c>
      <c r="X1" s="189"/>
    </row>
    <row r="2" spans="1:27" x14ac:dyDescent="0.25">
      <c r="A2" s="106">
        <v>1</v>
      </c>
      <c r="B2" s="64" t="str">
        <f>'Wettkampf 1'!B2</f>
        <v>Eisten I</v>
      </c>
      <c r="D2" s="73">
        <f>G46</f>
        <v>624.9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Übersicht!I3</f>
        <v>30.11.25</v>
      </c>
      <c r="X2" s="189"/>
    </row>
    <row r="3" spans="1:27" x14ac:dyDescent="0.25">
      <c r="A3" s="106">
        <v>2</v>
      </c>
      <c r="B3" s="64" t="str">
        <f>'Wettkampf 1'!B3</f>
        <v>Werlte I</v>
      </c>
      <c r="D3" s="73">
        <f>I46</f>
        <v>617.20000000000005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Sögel I</v>
      </c>
      <c r="D4" s="73">
        <f>K46</f>
        <v>599.6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127</v>
      </c>
      <c r="X5" s="188"/>
      <c r="Y5" s="76"/>
    </row>
    <row r="6" spans="1:27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136</v>
      </c>
      <c r="X6" s="191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2" t="s">
        <v>127</v>
      </c>
      <c r="X7" s="19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2">
        <v>208.8</v>
      </c>
      <c r="E10" s="83"/>
      <c r="F10" s="68">
        <f>IF(E10="x","0",D10)</f>
        <v>208.8</v>
      </c>
      <c r="G10" s="69">
        <f>IF(C10=$B$2,F10,0)</f>
        <v>208.8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2">
        <v>207.9</v>
      </c>
      <c r="E11" s="83"/>
      <c r="F11" s="68">
        <f t="shared" ref="F11:F45" si="0">IF(E11="x","0",D11)</f>
        <v>207.9</v>
      </c>
      <c r="G11" s="69">
        <f t="shared" ref="G11:G45" si="1">IF(C11=$B$2,F11,0)</f>
        <v>207.9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2">
        <v>208.2</v>
      </c>
      <c r="E12" s="83"/>
      <c r="F12" s="68">
        <f t="shared" si="0"/>
        <v>208.2</v>
      </c>
      <c r="G12" s="69">
        <f t="shared" si="1"/>
        <v>208.2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2">
        <v>206.5</v>
      </c>
      <c r="E13" s="83"/>
      <c r="F13" s="68">
        <f t="shared" si="0"/>
        <v>206.5</v>
      </c>
      <c r="G13" s="69">
        <f t="shared" si="1"/>
        <v>206.5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2">
        <v>203.6</v>
      </c>
      <c r="E16" s="83"/>
      <c r="F16" s="68">
        <f t="shared" si="0"/>
        <v>203.6</v>
      </c>
      <c r="G16" s="69">
        <f t="shared" si="1"/>
        <v>0</v>
      </c>
      <c r="H16" s="69">
        <f t="shared" si="2"/>
        <v>0</v>
      </c>
      <c r="I16" s="69">
        <f t="shared" si="3"/>
        <v>203.6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2">
        <v>210.4</v>
      </c>
      <c r="E17" s="83"/>
      <c r="F17" s="68">
        <f t="shared" si="0"/>
        <v>210.4</v>
      </c>
      <c r="G17" s="69">
        <f t="shared" si="1"/>
        <v>0</v>
      </c>
      <c r="H17" s="69">
        <f t="shared" si="2"/>
        <v>0</v>
      </c>
      <c r="I17" s="69">
        <f t="shared" si="3"/>
        <v>210.4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2">
        <v>203.2</v>
      </c>
      <c r="E18" s="83"/>
      <c r="F18" s="68">
        <f t="shared" si="0"/>
        <v>203.2</v>
      </c>
      <c r="G18" s="69">
        <f t="shared" si="1"/>
        <v>0</v>
      </c>
      <c r="H18" s="69">
        <f t="shared" si="2"/>
        <v>0</v>
      </c>
      <c r="I18" s="69">
        <f t="shared" si="3"/>
        <v>203.2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2">
        <v>199.4</v>
      </c>
      <c r="E19" s="83"/>
      <c r="F19" s="68">
        <f t="shared" si="0"/>
        <v>199.4</v>
      </c>
      <c r="G19" s="69">
        <f t="shared" si="1"/>
        <v>0</v>
      </c>
      <c r="H19" s="69">
        <f t="shared" si="2"/>
        <v>0</v>
      </c>
      <c r="I19" s="69">
        <f t="shared" si="3"/>
        <v>199.4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2">
        <v>209.5</v>
      </c>
      <c r="E22" s="83"/>
      <c r="F22" s="68">
        <f t="shared" si="0"/>
        <v>209.5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209.5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2">
        <v>196.6</v>
      </c>
      <c r="E23" s="83"/>
      <c r="F23" s="68">
        <f t="shared" si="0"/>
        <v>196.6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196.6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2">
        <v>193.5</v>
      </c>
      <c r="E25" s="83"/>
      <c r="F25" s="68">
        <f t="shared" si="0"/>
        <v>193.5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193.5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5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5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5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5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52"/>
      <c r="E32" s="83" t="s">
        <v>117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5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5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5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5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5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52"/>
      <c r="E38" s="83" t="s">
        <v>117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5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624.9</v>
      </c>
      <c r="H46" s="69">
        <f>SUM(H10:H45)</f>
        <v>4</v>
      </c>
      <c r="I46" s="69">
        <f>LARGE(I10:I45,1)+LARGE(I10:I45,2)+LARGE(I10:I45,3)</f>
        <v>617.20000000000005</v>
      </c>
      <c r="J46" s="69">
        <f>SUM(J10:J45)</f>
        <v>4</v>
      </c>
      <c r="K46" s="69">
        <f>LARGE(K10:K45,1)+LARGE(K10:K45,2)+LARGE(K10:K45,3)</f>
        <v>599.6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63</v>
      </c>
    </row>
  </sheetData>
  <sheetProtection algorithmName="SHA-512" hashValue="HBDn41GQbWliXa+FCo52MvD90wXHBkAwpoHHQa7bsa7J+ZuNow1vC5Czl9j6e8uEF3Bu/nr2EngolPU38/Iq9g==" saltValue="PFPjdnaChHBxRDy5qFWtP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B23" sqref="B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9" t="str">
        <f>Übersicht!L4</f>
        <v>Eisten</v>
      </c>
      <c r="X1" s="189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625.69999999999993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Übersicht!L3</f>
        <v>18.01.26</v>
      </c>
      <c r="X2" s="189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626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403.7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127</v>
      </c>
      <c r="X5" s="188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128</v>
      </c>
      <c r="X6" s="19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2" t="s">
        <v>127</v>
      </c>
      <c r="X7" s="19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3">
        <v>204.1</v>
      </c>
      <c r="E10" s="154"/>
      <c r="F10" s="68">
        <f>IF(E10="x","0",D10)</f>
        <v>204.1</v>
      </c>
      <c r="G10" s="69">
        <f>IF(C10=$B$2,F10,0)</f>
        <v>204.1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102.1</v>
      </c>
      <c r="V10" s="155">
        <v>102</v>
      </c>
      <c r="W10" s="155"/>
      <c r="X10" s="87">
        <f>U10+V10+W10</f>
        <v>204.1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3">
        <v>210.1</v>
      </c>
      <c r="E11" s="154"/>
      <c r="F11" s="68">
        <f t="shared" ref="F11:F45" si="0">IF(E11="x","0",D11)</f>
        <v>210.1</v>
      </c>
      <c r="G11" s="69">
        <f t="shared" ref="G11:G45" si="1">IF(C11=$B$2,F11,0)</f>
        <v>210.1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106.3</v>
      </c>
      <c r="V11" s="156">
        <v>103.8</v>
      </c>
      <c r="W11" s="156"/>
      <c r="X11" s="88">
        <f t="shared" ref="X11:X45" si="13">U11+V11+W11</f>
        <v>210.1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3">
        <v>209.7</v>
      </c>
      <c r="E12" s="154"/>
      <c r="F12" s="68">
        <f t="shared" si="0"/>
        <v>209.7</v>
      </c>
      <c r="G12" s="69">
        <f t="shared" si="1"/>
        <v>209.7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104.4</v>
      </c>
      <c r="V12" s="156">
        <v>105.3</v>
      </c>
      <c r="W12" s="156"/>
      <c r="X12" s="88">
        <f t="shared" si="13"/>
        <v>209.7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3">
        <v>205.9</v>
      </c>
      <c r="E13" s="154"/>
      <c r="F13" s="68">
        <f t="shared" si="0"/>
        <v>205.9</v>
      </c>
      <c r="G13" s="69">
        <f t="shared" si="1"/>
        <v>205.9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102.9</v>
      </c>
      <c r="V13" s="156">
        <v>103</v>
      </c>
      <c r="W13" s="156"/>
      <c r="X13" s="88">
        <f t="shared" si="13"/>
        <v>205.9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3"/>
      <c r="E14" s="154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/>
      <c r="V14" s="156"/>
      <c r="W14" s="156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3"/>
      <c r="E15" s="154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3">
        <v>206.7</v>
      </c>
      <c r="E16" s="154"/>
      <c r="F16" s="68">
        <f t="shared" si="0"/>
        <v>206.7</v>
      </c>
      <c r="G16" s="69">
        <f t="shared" si="1"/>
        <v>0</v>
      </c>
      <c r="H16" s="69">
        <f t="shared" si="2"/>
        <v>0</v>
      </c>
      <c r="I16" s="69">
        <f t="shared" si="3"/>
        <v>206.7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103.3</v>
      </c>
      <c r="V16" s="156">
        <v>103.4</v>
      </c>
      <c r="W16" s="156"/>
      <c r="X16" s="88">
        <f t="shared" si="13"/>
        <v>206.7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3">
        <v>210.7</v>
      </c>
      <c r="E17" s="154"/>
      <c r="F17" s="68">
        <f t="shared" si="0"/>
        <v>210.7</v>
      </c>
      <c r="G17" s="69">
        <f t="shared" si="1"/>
        <v>0</v>
      </c>
      <c r="H17" s="69">
        <f t="shared" si="2"/>
        <v>0</v>
      </c>
      <c r="I17" s="69">
        <f t="shared" si="3"/>
        <v>210.7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104.8</v>
      </c>
      <c r="V17" s="156">
        <v>105.9</v>
      </c>
      <c r="W17" s="156"/>
      <c r="X17" s="88">
        <f t="shared" si="13"/>
        <v>210.7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3">
        <v>204.2</v>
      </c>
      <c r="E18" s="154"/>
      <c r="F18" s="68">
        <f t="shared" si="0"/>
        <v>204.2</v>
      </c>
      <c r="G18" s="69">
        <f t="shared" si="1"/>
        <v>0</v>
      </c>
      <c r="H18" s="69">
        <f t="shared" si="2"/>
        <v>0</v>
      </c>
      <c r="I18" s="69">
        <f t="shared" si="3"/>
        <v>204.2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100.3</v>
      </c>
      <c r="V18" s="156">
        <v>103.9</v>
      </c>
      <c r="W18" s="156"/>
      <c r="X18" s="88">
        <f t="shared" si="13"/>
        <v>204.2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3">
        <v>208.6</v>
      </c>
      <c r="E19" s="154"/>
      <c r="F19" s="68">
        <f t="shared" si="0"/>
        <v>208.6</v>
      </c>
      <c r="G19" s="69">
        <f t="shared" si="1"/>
        <v>0</v>
      </c>
      <c r="H19" s="69">
        <f t="shared" si="2"/>
        <v>0</v>
      </c>
      <c r="I19" s="69">
        <f t="shared" si="3"/>
        <v>208.6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104.5</v>
      </c>
      <c r="V19" s="156">
        <v>104.1</v>
      </c>
      <c r="W19" s="156"/>
      <c r="X19" s="88">
        <f t="shared" si="13"/>
        <v>208.6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3"/>
      <c r="E20" s="154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/>
      <c r="V20" s="156"/>
      <c r="W20" s="156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3"/>
      <c r="E21" s="154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/>
      <c r="V21" s="156"/>
      <c r="W21" s="156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3">
        <v>207.5</v>
      </c>
      <c r="E22" s="154"/>
      <c r="F22" s="68">
        <f t="shared" si="0"/>
        <v>207.5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104.5</v>
      </c>
      <c r="V22" s="156">
        <v>103</v>
      </c>
      <c r="W22" s="156"/>
      <c r="X22" s="88">
        <f t="shared" si="13"/>
        <v>207.5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3">
        <v>196.2</v>
      </c>
      <c r="E23" s="154"/>
      <c r="F23" s="68">
        <f t="shared" si="0"/>
        <v>196.2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196.2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98.6</v>
      </c>
      <c r="V23" s="156">
        <v>97.6</v>
      </c>
      <c r="W23" s="156"/>
      <c r="X23" s="88">
        <f t="shared" si="13"/>
        <v>196.2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3"/>
      <c r="E24" s="154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/>
      <c r="V24" s="156"/>
      <c r="W24" s="156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3"/>
      <c r="E25" s="154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/>
      <c r="V25" s="156"/>
      <c r="W25" s="156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3"/>
      <c r="E26" s="154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/>
      <c r="V26" s="156"/>
      <c r="W26" s="156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3"/>
      <c r="E27" s="154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53"/>
      <c r="E28" s="154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/>
      <c r="V28" s="156"/>
      <c r="W28" s="156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53"/>
      <c r="E29" s="154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/>
      <c r="V29" s="156"/>
      <c r="W29" s="156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53"/>
      <c r="E30" s="154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/>
      <c r="V30" s="156"/>
      <c r="W30" s="156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53"/>
      <c r="E31" s="154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/>
      <c r="V31" s="156"/>
      <c r="W31" s="156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53"/>
      <c r="E32" s="154" t="s">
        <v>117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/>
      <c r="V32" s="156"/>
      <c r="W32" s="156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53"/>
      <c r="E33" s="154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53"/>
      <c r="E34" s="154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/>
      <c r="V34" s="156"/>
      <c r="W34" s="156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53"/>
      <c r="E35" s="154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/>
      <c r="V35" s="156"/>
      <c r="W35" s="156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53"/>
      <c r="E36" s="154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/>
      <c r="V36" s="156"/>
      <c r="W36" s="156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53"/>
      <c r="E37" s="154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6"/>
      <c r="V37" s="156"/>
      <c r="W37" s="156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53"/>
      <c r="E38" s="154" t="s">
        <v>117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6"/>
      <c r="V38" s="156"/>
      <c r="W38" s="156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53"/>
      <c r="E39" s="154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/>
      <c r="V39" s="156"/>
      <c r="W39" s="15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3"/>
      <c r="E40" s="154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6"/>
      <c r="V40" s="156"/>
      <c r="W40" s="156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3"/>
      <c r="E41" s="154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6"/>
      <c r="V41" s="156"/>
      <c r="W41" s="156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3"/>
      <c r="E42" s="154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6"/>
      <c r="V42" s="156"/>
      <c r="W42" s="156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3"/>
      <c r="E43" s="154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6"/>
      <c r="V43" s="156"/>
      <c r="W43" s="156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3"/>
      <c r="E44" s="154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/>
      <c r="V44" s="156"/>
      <c r="W44" s="15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3"/>
      <c r="E45" s="154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625.69999999999993</v>
      </c>
      <c r="H46" s="69">
        <f>SUM(H10:H45)</f>
        <v>4</v>
      </c>
      <c r="I46" s="69">
        <f>LARGE(I10:I45,1)+LARGE(I10:I45,2)+LARGE(I10:I45,3)</f>
        <v>626</v>
      </c>
      <c r="J46" s="69">
        <f>SUM(J10:J45)</f>
        <v>4</v>
      </c>
      <c r="K46" s="69">
        <f>LARGE(K10:K45,1)+LARGE(K10:K45,2)+LARGE(K10:K45,3)</f>
        <v>403.7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63</v>
      </c>
    </row>
  </sheetData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9" t="str">
        <f>Übersicht!M4</f>
        <v>Werlte</v>
      </c>
      <c r="X1" s="189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616.5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Übersicht!M3</f>
        <v>01.02.26</v>
      </c>
      <c r="X2" s="189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615.40000000000009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400.8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130</v>
      </c>
      <c r="X5" s="188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91"/>
      <c r="X6" s="19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2" t="s">
        <v>130</v>
      </c>
      <c r="X7" s="19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7"/>
      <c r="E10" s="158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7">
        <v>204.5</v>
      </c>
      <c r="E11" s="158"/>
      <c r="F11" s="68">
        <f t="shared" ref="F11:F45" si="0">IF(E11="x","0",D11)</f>
        <v>204.5</v>
      </c>
      <c r="G11" s="69">
        <f t="shared" ref="G11:G45" si="1">IF(C11=$B$2,F11,0)</f>
        <v>204.5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7">
        <v>207.9</v>
      </c>
      <c r="E12" s="158"/>
      <c r="F12" s="68">
        <f t="shared" si="0"/>
        <v>207.9</v>
      </c>
      <c r="G12" s="69">
        <f t="shared" si="1"/>
        <v>207.9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7">
        <v>204.1</v>
      </c>
      <c r="E13" s="158"/>
      <c r="F13" s="68">
        <f t="shared" si="0"/>
        <v>204.1</v>
      </c>
      <c r="G13" s="69">
        <f t="shared" si="1"/>
        <v>204.1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7"/>
      <c r="E14" s="158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7"/>
      <c r="E15" s="158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7">
        <v>199.9</v>
      </c>
      <c r="E16" s="158"/>
      <c r="F16" s="68">
        <f t="shared" si="0"/>
        <v>199.9</v>
      </c>
      <c r="G16" s="69">
        <f t="shared" si="1"/>
        <v>0</v>
      </c>
      <c r="H16" s="69">
        <f t="shared" si="2"/>
        <v>0</v>
      </c>
      <c r="I16" s="69">
        <f t="shared" si="3"/>
        <v>199.9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7">
        <v>210.3</v>
      </c>
      <c r="E17" s="158"/>
      <c r="F17" s="68">
        <f t="shared" si="0"/>
        <v>210.3</v>
      </c>
      <c r="G17" s="69">
        <f t="shared" si="1"/>
        <v>0</v>
      </c>
      <c r="H17" s="69">
        <f t="shared" si="2"/>
        <v>0</v>
      </c>
      <c r="I17" s="69">
        <f t="shared" si="3"/>
        <v>210.3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7">
        <v>202.3</v>
      </c>
      <c r="E18" s="158"/>
      <c r="F18" s="68">
        <f t="shared" si="0"/>
        <v>202.3</v>
      </c>
      <c r="G18" s="69">
        <f t="shared" si="1"/>
        <v>0</v>
      </c>
      <c r="H18" s="69">
        <f t="shared" si="2"/>
        <v>0</v>
      </c>
      <c r="I18" s="69">
        <f t="shared" si="3"/>
        <v>202.3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7">
        <v>202.8</v>
      </c>
      <c r="E19" s="158"/>
      <c r="F19" s="68">
        <f t="shared" si="0"/>
        <v>202.8</v>
      </c>
      <c r="G19" s="69">
        <f t="shared" si="1"/>
        <v>0</v>
      </c>
      <c r="H19" s="69">
        <f t="shared" si="2"/>
        <v>0</v>
      </c>
      <c r="I19" s="69">
        <f t="shared" si="3"/>
        <v>202.8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7"/>
      <c r="E20" s="158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7"/>
      <c r="E21" s="158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7">
        <v>208</v>
      </c>
      <c r="E22" s="158"/>
      <c r="F22" s="68">
        <f t="shared" si="0"/>
        <v>208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7">
        <v>192.8</v>
      </c>
      <c r="E23" s="158"/>
      <c r="F23" s="68">
        <f t="shared" si="0"/>
        <v>192.8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192.8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7"/>
      <c r="E24" s="158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7"/>
      <c r="E25" s="158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7"/>
      <c r="E26" s="158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7"/>
      <c r="E27" s="158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57"/>
      <c r="E28" s="158" t="s">
        <v>117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57"/>
      <c r="E29" s="158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57"/>
      <c r="E30" s="158" t="s">
        <v>117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57"/>
      <c r="E31" s="158" t="s">
        <v>117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57"/>
      <c r="E32" s="158" t="s">
        <v>117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57"/>
      <c r="E33" s="158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57"/>
      <c r="E34" s="158" t="s">
        <v>117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57"/>
      <c r="E35" s="158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57"/>
      <c r="E36" s="158" t="s">
        <v>117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57"/>
      <c r="E37" s="158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57"/>
      <c r="E38" s="158" t="s">
        <v>117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57"/>
      <c r="E39" s="158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7"/>
      <c r="E40" s="158" t="s">
        <v>117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7"/>
      <c r="E41" s="158" t="s">
        <v>117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7"/>
      <c r="E42" s="158" t="s">
        <v>117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7"/>
      <c r="E43" s="158" t="s">
        <v>117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7"/>
      <c r="E44" s="158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7"/>
      <c r="E45" s="158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616.5</v>
      </c>
      <c r="H46" s="69">
        <f>SUM(H10:H45)</f>
        <v>4</v>
      </c>
      <c r="I46" s="69">
        <f>LARGE(I10:I45,1)+LARGE(I10:I45,2)+LARGE(I10:I45,3)</f>
        <v>615.40000000000009</v>
      </c>
      <c r="J46" s="69">
        <f>SUM(J10:J45)</f>
        <v>4</v>
      </c>
      <c r="K46" s="69">
        <f>LARGE(K10:K45,1)+LARGE(K10:K45,2)+LARGE(K10:K45,3)</f>
        <v>400.8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0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63</v>
      </c>
    </row>
  </sheetData>
  <sheetProtection algorithmName="SHA-512" hashValue="iHeO9W0GLPFN4ZI8LiisQ3kJRcfqb9v1XbXj4oFSzpAC9X26+W842N1OZ2eqtZJ4VdMGWvhk+96VH4h60go9SA==" saltValue="l5lg7dQRvUcqMoy5rxvdf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2026-04-09T16:11:30Z</cp:lastPrinted>
  <dcterms:created xsi:type="dcterms:W3CDTF">2010-11-23T11:44:38Z</dcterms:created>
  <dcterms:modified xsi:type="dcterms:W3CDTF">2026-04-09T16:11:36Z</dcterms:modified>
</cp:coreProperties>
</file>