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9. WK\"/>
    </mc:Choice>
  </mc:AlternateContent>
  <xr:revisionPtr revIDLastSave="0" documentId="13_ncr:1_{B2E22F67-1587-4933-8ECC-D48340429D74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G75" i="17" s="1"/>
  <c r="I84" i="1" s="1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K37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3" i="18"/>
  <c r="C12" i="18"/>
  <c r="C24" i="18"/>
  <c r="C22" i="18"/>
  <c r="C21" i="18"/>
  <c r="C14" i="18"/>
  <c r="C9" i="18"/>
  <c r="C18" i="18"/>
  <c r="C2" i="18"/>
  <c r="C17" i="18"/>
  <c r="C15" i="18"/>
  <c r="C4" i="18"/>
  <c r="C8" i="18"/>
  <c r="C3" i="18"/>
  <c r="C20" i="18"/>
  <c r="C16" i="18"/>
  <c r="C10" i="18"/>
  <c r="C13" i="18"/>
  <c r="C19" i="18"/>
  <c r="C6" i="18"/>
  <c r="C5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1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B54" i="2"/>
  <c r="AD57" i="2"/>
  <c r="U59" i="2"/>
  <c r="AC59" i="2"/>
  <c r="U60" i="2"/>
  <c r="Y60" i="2"/>
  <c r="AA60" i="2"/>
  <c r="AB60" i="2"/>
  <c r="S62" i="2"/>
  <c r="U62" i="2"/>
  <c r="AA62" i="2"/>
  <c r="AB62" i="2"/>
  <c r="T64" i="2"/>
  <c r="X65" i="2"/>
  <c r="AC65" i="2"/>
  <c r="U72" i="2"/>
  <c r="AB73" i="2"/>
  <c r="U74" i="2"/>
  <c r="Y75" i="2"/>
  <c r="AB75" i="2"/>
  <c r="P52" i="2"/>
  <c r="Q52" i="2"/>
  <c r="R52" i="2"/>
  <c r="R53" i="2"/>
  <c r="P54" i="2"/>
  <c r="R54" i="2"/>
  <c r="M56" i="2"/>
  <c r="M59" i="2"/>
  <c r="P59" i="2"/>
  <c r="N60" i="2"/>
  <c r="P60" i="2"/>
  <c r="R60" i="2"/>
  <c r="P62" i="2"/>
  <c r="R62" i="2"/>
  <c r="N73" i="2"/>
  <c r="Q73" i="2"/>
  <c r="K52" i="2"/>
  <c r="K73" i="2"/>
  <c r="J54" i="2"/>
  <c r="J62" i="2"/>
  <c r="J75" i="2"/>
  <c r="I54" i="2"/>
  <c r="I59" i="2"/>
  <c r="I62" i="2"/>
  <c r="I75" i="2"/>
  <c r="H52" i="2"/>
  <c r="H56" i="2"/>
  <c r="H60" i="2"/>
  <c r="G61" i="2"/>
  <c r="F52" i="2"/>
  <c r="F53" i="2"/>
  <c r="F54" i="2"/>
  <c r="U54" i="2" s="1"/>
  <c r="F55" i="2"/>
  <c r="F56" i="2"/>
  <c r="F57" i="2"/>
  <c r="F58" i="2"/>
  <c r="F59" i="2"/>
  <c r="F60" i="2"/>
  <c r="F61" i="2"/>
  <c r="F62" i="2"/>
  <c r="Y62" i="2" s="1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7" i="23" s="1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W27" i="2" s="1"/>
  <c r="C26" i="2"/>
  <c r="C21" i="2"/>
  <c r="C21" i="29" s="1"/>
  <c r="T44" i="2"/>
  <c r="Z44" i="2"/>
  <c r="C40" i="2"/>
  <c r="X40" i="2" s="1"/>
  <c r="C35" i="2"/>
  <c r="C34" i="2"/>
  <c r="C30" i="2"/>
  <c r="C25" i="2"/>
  <c r="C25" i="28" s="1"/>
  <c r="C24" i="2"/>
  <c r="C23" i="2"/>
  <c r="C22" i="2"/>
  <c r="C22" i="29" s="1"/>
  <c r="C20" i="2"/>
  <c r="C19" i="2"/>
  <c r="C18" i="2"/>
  <c r="C17" i="2"/>
  <c r="C16" i="2"/>
  <c r="N71" i="2" l="1"/>
  <c r="AC55" i="2"/>
  <c r="G56" i="2"/>
  <c r="L71" i="2"/>
  <c r="L63" i="2"/>
  <c r="V55" i="2"/>
  <c r="AL50" i="23"/>
  <c r="Q72" i="2"/>
  <c r="AA57" i="2"/>
  <c r="J65" i="2"/>
  <c r="K65" i="2"/>
  <c r="R64" i="2"/>
  <c r="Y63" i="2"/>
  <c r="U57" i="2"/>
  <c r="G64" i="2"/>
  <c r="P71" i="2"/>
  <c r="L64" i="2"/>
  <c r="R56" i="2"/>
  <c r="U61" i="2"/>
  <c r="H63" i="17"/>
  <c r="J50" i="18" s="1"/>
  <c r="I50" i="18" s="1"/>
  <c r="G63" i="2"/>
  <c r="H59" i="2"/>
  <c r="I55" i="2"/>
  <c r="J56" i="2"/>
  <c r="P75" i="2"/>
  <c r="O71" i="2"/>
  <c r="Q63" i="2"/>
  <c r="Q60" i="2"/>
  <c r="N56" i="2"/>
  <c r="L54" i="2"/>
  <c r="T75" i="2"/>
  <c r="W72" i="2"/>
  <c r="S71" i="2"/>
  <c r="U64" i="2"/>
  <c r="AC62" i="2"/>
  <c r="AC60" i="2"/>
  <c r="X59" i="2"/>
  <c r="T56" i="2"/>
  <c r="AL25" i="23"/>
  <c r="AK16" i="25"/>
  <c r="AM16" i="25" s="1"/>
  <c r="AL36" i="28"/>
  <c r="AK47" i="26"/>
  <c r="N65" i="2"/>
  <c r="AC63" i="2"/>
  <c r="AK16" i="23"/>
  <c r="AM16" i="23" s="1"/>
  <c r="AL43" i="27"/>
  <c r="AL33" i="32"/>
  <c r="M63" i="2"/>
  <c r="U47" i="2"/>
  <c r="AK27" i="29"/>
  <c r="AM27" i="29" s="1"/>
  <c r="AK41" i="32"/>
  <c r="AC71" i="2"/>
  <c r="S64" i="2"/>
  <c r="I72" i="2"/>
  <c r="B50" i="18"/>
  <c r="AA68" i="2"/>
  <c r="H71" i="2"/>
  <c r="I63" i="2"/>
  <c r="J64" i="2"/>
  <c r="K60" i="2"/>
  <c r="O72" i="2"/>
  <c r="N64" i="2"/>
  <c r="L62" i="2"/>
  <c r="O58" i="2"/>
  <c r="L55" i="2"/>
  <c r="N52" i="2"/>
  <c r="AC72" i="2"/>
  <c r="Y71" i="2"/>
  <c r="AB64" i="2"/>
  <c r="X63" i="2"/>
  <c r="T62" i="2"/>
  <c r="T60" i="2"/>
  <c r="AC56" i="2"/>
  <c r="T54" i="2"/>
  <c r="AK29" i="23"/>
  <c r="AM29" i="23" s="1"/>
  <c r="AK16" i="24"/>
  <c r="AM16" i="24" s="1"/>
  <c r="AK43" i="26"/>
  <c r="AM43" i="26" s="1"/>
  <c r="AK40" i="28"/>
  <c r="AM50" i="28"/>
  <c r="AK49" i="32"/>
  <c r="AM49" i="32" s="1"/>
  <c r="E75" i="17"/>
  <c r="G55" i="2"/>
  <c r="J71" i="2"/>
  <c r="K72" i="2"/>
  <c r="Q55" i="2"/>
  <c r="Y73" i="2"/>
  <c r="AB71" i="2"/>
  <c r="U65" i="2"/>
  <c r="U55" i="2"/>
  <c r="AA71" i="2"/>
  <c r="W44" i="23"/>
  <c r="B10" i="18"/>
  <c r="O25" i="28"/>
  <c r="G74" i="2"/>
  <c r="H64" i="2"/>
  <c r="K57" i="2"/>
  <c r="M72" i="2"/>
  <c r="M64" i="2"/>
  <c r="R61" i="2"/>
  <c r="N57" i="2"/>
  <c r="Y72" i="2"/>
  <c r="U71" i="2"/>
  <c r="AA64" i="2"/>
  <c r="W63" i="2"/>
  <c r="S60" i="2"/>
  <c r="W56" i="2"/>
  <c r="Z52" i="2"/>
  <c r="AL22" i="23"/>
  <c r="AK25" i="26"/>
  <c r="AM25" i="26" s="1"/>
  <c r="AL50" i="28"/>
  <c r="AL20" i="29"/>
  <c r="M75" i="17"/>
  <c r="P84" i="1" s="1"/>
  <c r="L56" i="2"/>
  <c r="H72" i="2"/>
  <c r="P72" i="2"/>
  <c r="M55" i="2"/>
  <c r="T73" i="2"/>
  <c r="AC64" i="2"/>
  <c r="J57" i="2"/>
  <c r="X72" i="2"/>
  <c r="T71" i="2"/>
  <c r="Y64" i="2"/>
  <c r="U63" i="2"/>
  <c r="U56" i="2"/>
  <c r="AM37" i="23"/>
  <c r="AK23" i="26"/>
  <c r="AK51" i="26"/>
  <c r="AL43" i="28"/>
  <c r="AM43" i="28" s="1"/>
  <c r="AK46" i="30"/>
  <c r="I75" i="17"/>
  <c r="D75" i="17"/>
  <c r="R74" i="2"/>
  <c r="AA53" i="2"/>
  <c r="S53" i="2"/>
  <c r="C23" i="23"/>
  <c r="C23" i="26"/>
  <c r="B23" i="18"/>
  <c r="Y50" i="2"/>
  <c r="C50" i="32"/>
  <c r="C50" i="27"/>
  <c r="C50" i="25"/>
  <c r="C50" i="31"/>
  <c r="C50" i="26"/>
  <c r="C50" i="30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W58" i="27" s="1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AB58" i="6" s="1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X53" i="29" s="1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L61" i="29" s="1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8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C66" i="1" s="1"/>
  <c r="AL50" i="27"/>
  <c r="AK50" i="27"/>
  <c r="AK26" i="28"/>
  <c r="AL26" i="28"/>
  <c r="C18" i="28"/>
  <c r="C18" i="29"/>
  <c r="AC18" i="29" s="1"/>
  <c r="C18" i="26"/>
  <c r="C18" i="30"/>
  <c r="C18" i="27"/>
  <c r="C18" i="25"/>
  <c r="C18" i="32"/>
  <c r="C18" i="24"/>
  <c r="C18" i="23"/>
  <c r="C18" i="31"/>
  <c r="X18" i="31" s="1"/>
  <c r="Y34" i="2"/>
  <c r="C34" i="28"/>
  <c r="C34" i="30"/>
  <c r="C34" i="25"/>
  <c r="C34" i="26"/>
  <c r="S34" i="26" s="1"/>
  <c r="C34" i="23"/>
  <c r="C34" i="32"/>
  <c r="M34" i="32" s="1"/>
  <c r="C26" i="30"/>
  <c r="W26" i="30" s="1"/>
  <c r="C26" i="26"/>
  <c r="W26" i="26" s="1"/>
  <c r="C26" i="31"/>
  <c r="Z26" i="31" s="1"/>
  <c r="C26" i="24"/>
  <c r="C37" i="30"/>
  <c r="C37" i="28"/>
  <c r="AD37" i="28" s="1"/>
  <c r="B16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C62" i="28"/>
  <c r="C62" i="27"/>
  <c r="C62" i="26"/>
  <c r="C62" i="31"/>
  <c r="C62" i="24"/>
  <c r="C62" i="30"/>
  <c r="C62" i="29"/>
  <c r="C62" i="25"/>
  <c r="C62" i="6"/>
  <c r="C62" i="23"/>
  <c r="B48" i="18"/>
  <c r="B13" i="18"/>
  <c r="C35" i="28"/>
  <c r="C35" i="23"/>
  <c r="C35" i="26"/>
  <c r="L35" i="26" s="1"/>
  <c r="U27" i="2"/>
  <c r="C27" i="31"/>
  <c r="C27" i="24"/>
  <c r="C27" i="29"/>
  <c r="T27" i="29" s="1"/>
  <c r="C27" i="26"/>
  <c r="B17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O55" i="28" s="1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L41" i="25"/>
  <c r="AK41" i="25"/>
  <c r="C20" i="29"/>
  <c r="B9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AB72" i="6" s="1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C29" i="26"/>
  <c r="C41" i="26"/>
  <c r="C41" i="25"/>
  <c r="C41" i="32"/>
  <c r="C41" i="29"/>
  <c r="C41" i="31"/>
  <c r="W41" i="31" s="1"/>
  <c r="C41" i="30"/>
  <c r="V41" i="30" s="1"/>
  <c r="C41" i="28"/>
  <c r="C41" i="24"/>
  <c r="B27" i="18"/>
  <c r="C41" i="23"/>
  <c r="C49" i="32"/>
  <c r="C49" i="27"/>
  <c r="AD49" i="27" s="1"/>
  <c r="C49" i="31"/>
  <c r="C49" i="29"/>
  <c r="C49" i="28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C64" i="1" s="1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M18" i="32" s="1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N43" i="25" s="1"/>
  <c r="C43" i="23"/>
  <c r="C43" i="30"/>
  <c r="C51" i="28"/>
  <c r="AD51" i="28" s="1"/>
  <c r="C51" i="31"/>
  <c r="C51" i="26"/>
  <c r="C51" i="30"/>
  <c r="O51" i="30" s="1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O59" i="28" s="1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Y32" i="26" s="1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O44" i="32" s="1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AK20" i="25"/>
  <c r="AL20" i="25"/>
  <c r="AL37" i="26"/>
  <c r="AM37" i="26" s="1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AL46" i="23"/>
  <c r="T54" i="24"/>
  <c r="AL40" i="24"/>
  <c r="AM40" i="24" s="1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M33" i="30" s="1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AK38" i="25"/>
  <c r="AL38" i="25"/>
  <c r="AL20" i="27"/>
  <c r="AK20" i="27"/>
  <c r="N42" i="28"/>
  <c r="AK47" i="28"/>
  <c r="AL47" i="28"/>
  <c r="AM47" i="28" s="1"/>
  <c r="AK22" i="3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AK20" i="3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AM34" i="32" s="1"/>
  <c r="J75" i="17"/>
  <c r="L75" i="17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C39" i="26"/>
  <c r="P39" i="26" s="1"/>
  <c r="U39" i="2"/>
  <c r="B5" i="18"/>
  <c r="O24" i="23"/>
  <c r="C37" i="26"/>
  <c r="O61" i="28"/>
  <c r="C37" i="31"/>
  <c r="AD37" i="31" s="1"/>
  <c r="C38" i="31"/>
  <c r="C36" i="23"/>
  <c r="G36" i="23" s="1"/>
  <c r="B6" i="18"/>
  <c r="O53" i="28"/>
  <c r="C36" i="29"/>
  <c r="O36" i="29" s="1"/>
  <c r="C37" i="32"/>
  <c r="B26" i="18"/>
  <c r="B1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N38" i="27" s="1"/>
  <c r="C39" i="27"/>
  <c r="O34" i="28"/>
  <c r="C36" i="28"/>
  <c r="AC36" i="28" s="1"/>
  <c r="C38" i="28"/>
  <c r="C39" i="28"/>
  <c r="C40" i="28"/>
  <c r="W40" i="28" s="1"/>
  <c r="C36" i="30"/>
  <c r="C36" i="26"/>
  <c r="V37" i="30"/>
  <c r="C36" i="31"/>
  <c r="AD36" i="31" s="1"/>
  <c r="C36" i="32"/>
  <c r="N36" i="32" s="1"/>
  <c r="S40" i="2"/>
  <c r="AC39" i="25"/>
  <c r="C36" i="25"/>
  <c r="AC36" i="25" s="1"/>
  <c r="O57" i="28"/>
  <c r="C37" i="29"/>
  <c r="C40" i="31"/>
  <c r="B25" i="18"/>
  <c r="C37" i="25"/>
  <c r="L37" i="25" s="1"/>
  <c r="C38" i="25"/>
  <c r="Z37" i="26"/>
  <c r="C40" i="27"/>
  <c r="I40" i="27" s="1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20" i="18"/>
  <c r="J35" i="23"/>
  <c r="Q33" i="23"/>
  <c r="C34" i="24"/>
  <c r="C35" i="24"/>
  <c r="C35" i="25"/>
  <c r="AD35" i="25" s="1"/>
  <c r="C33" i="27"/>
  <c r="Z33" i="27" s="1"/>
  <c r="C34" i="27"/>
  <c r="Z34" i="27" s="1"/>
  <c r="C35" i="27"/>
  <c r="O35" i="27" s="1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S32" i="32" s="1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C28" i="32"/>
  <c r="C28" i="28"/>
  <c r="Z28" i="28" s="1"/>
  <c r="H30" i="28"/>
  <c r="R30" i="28"/>
  <c r="C28" i="24"/>
  <c r="U28" i="24" s="1"/>
  <c r="K33" i="32"/>
  <c r="B15" i="18"/>
  <c r="V29" i="27"/>
  <c r="Q29" i="27"/>
  <c r="L32" i="32"/>
  <c r="C29" i="23"/>
  <c r="I29" i="23" s="1"/>
  <c r="C29" i="31"/>
  <c r="C29" i="32"/>
  <c r="S29" i="32" s="1"/>
  <c r="B2" i="18"/>
  <c r="C26" i="23"/>
  <c r="U26" i="23" s="1"/>
  <c r="C26" i="25"/>
  <c r="O26" i="25" s="1"/>
  <c r="C26" i="28"/>
  <c r="L75" i="28"/>
  <c r="C26" i="29"/>
  <c r="C26" i="32"/>
  <c r="B4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AC23" i="31" s="1"/>
  <c r="B14" i="18"/>
  <c r="C23" i="24"/>
  <c r="T23" i="24" s="1"/>
  <c r="C24" i="24"/>
  <c r="I24" i="24" s="1"/>
  <c r="C21" i="30"/>
  <c r="C23" i="30"/>
  <c r="Z23" i="30" s="1"/>
  <c r="C24" i="30"/>
  <c r="T24" i="30" s="1"/>
  <c r="U23" i="2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1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G22" i="27" s="1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C22" i="32"/>
  <c r="M22" i="32" s="1"/>
  <c r="C25" i="32"/>
  <c r="B18" i="18"/>
  <c r="B22" i="18"/>
  <c r="C25" i="25"/>
  <c r="C24" i="27"/>
  <c r="C25" i="27"/>
  <c r="J51" i="31"/>
  <c r="V20" i="29"/>
  <c r="N20" i="29"/>
  <c r="H20" i="29"/>
  <c r="AD20" i="29"/>
  <c r="Z18" i="24"/>
  <c r="V18" i="24"/>
  <c r="C20" i="23"/>
  <c r="C20" i="26"/>
  <c r="Y20" i="26" s="1"/>
  <c r="G51" i="29"/>
  <c r="C20" i="32"/>
  <c r="W19" i="2"/>
  <c r="C19" i="31"/>
  <c r="C19" i="28"/>
  <c r="AB19" i="28" s="1"/>
  <c r="C19" i="27"/>
  <c r="C19" i="23"/>
  <c r="B12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4" i="18"/>
  <c r="C16" i="24"/>
  <c r="N17" i="25"/>
  <c r="V17" i="25"/>
  <c r="J17" i="27"/>
  <c r="C16" i="28"/>
  <c r="J16" i="28" s="1"/>
  <c r="C20" i="28"/>
  <c r="J20" i="28" s="1"/>
  <c r="C20" i="31"/>
  <c r="N20" i="31" s="1"/>
  <c r="B7" i="18"/>
  <c r="C17" i="26"/>
  <c r="H27" i="24"/>
  <c r="H50" i="28"/>
  <c r="W16" i="32"/>
  <c r="X17" i="32"/>
  <c r="W20" i="32"/>
  <c r="P32" i="32"/>
  <c r="O40" i="32"/>
  <c r="AM41" i="32"/>
  <c r="O53" i="32"/>
  <c r="O16" i="32"/>
  <c r="L17" i="32"/>
  <c r="AD24" i="32"/>
  <c r="AK26" i="32"/>
  <c r="AM26" i="32" s="1"/>
  <c r="S27" i="32"/>
  <c r="AL29" i="32"/>
  <c r="AM29" i="32" s="1"/>
  <c r="L33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L31" i="32"/>
  <c r="AM31" i="32" s="1"/>
  <c r="K32" i="32"/>
  <c r="V32" i="32"/>
  <c r="K16" i="32"/>
  <c r="T16" i="32"/>
  <c r="AM22" i="32"/>
  <c r="S23" i="32"/>
  <c r="K24" i="32"/>
  <c r="M27" i="32"/>
  <c r="S33" i="32"/>
  <c r="AM37" i="32"/>
  <c r="U45" i="32"/>
  <c r="AD48" i="32"/>
  <c r="T48" i="32"/>
  <c r="AM40" i="31"/>
  <c r="P8" i="18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2" i="31"/>
  <c r="AM35" i="31"/>
  <c r="AK36" i="31"/>
  <c r="AM36" i="31" s="1"/>
  <c r="AL39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W21" i="31"/>
  <c r="I39" i="31"/>
  <c r="G41" i="31"/>
  <c r="Z16" i="31"/>
  <c r="O17" i="31"/>
  <c r="N18" i="31"/>
  <c r="AK18" i="31"/>
  <c r="R20" i="31"/>
  <c r="AM20" i="31"/>
  <c r="AK28" i="31"/>
  <c r="AM28" i="31" s="1"/>
  <c r="AL31" i="31"/>
  <c r="AM31" i="31" s="1"/>
  <c r="AK34" i="31"/>
  <c r="AM34" i="31" s="1"/>
  <c r="AK47" i="31"/>
  <c r="AM47" i="31" s="1"/>
  <c r="AL50" i="31"/>
  <c r="S23" i="30"/>
  <c r="AC18" i="30"/>
  <c r="N18" i="30"/>
  <c r="AD18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K20" i="30"/>
  <c r="AM20" i="30" s="1"/>
  <c r="AK22" i="30"/>
  <c r="AM22" i="30" s="1"/>
  <c r="G23" i="30"/>
  <c r="AK23" i="30"/>
  <c r="AM23" i="30" s="1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AC26" i="30"/>
  <c r="V29" i="30"/>
  <c r="O21" i="18"/>
  <c r="AL17" i="30"/>
  <c r="AM17" i="30" s="1"/>
  <c r="H18" i="30"/>
  <c r="V18" i="30"/>
  <c r="AK18" i="30"/>
  <c r="AM18" i="30" s="1"/>
  <c r="J22" i="30"/>
  <c r="U26" i="30"/>
  <c r="AM28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R18" i="29"/>
  <c r="AK21" i="29"/>
  <c r="AM21" i="29" s="1"/>
  <c r="Y22" i="29"/>
  <c r="K26" i="29"/>
  <c r="AL36" i="29"/>
  <c r="AM36" i="29" s="1"/>
  <c r="AL43" i="29"/>
  <c r="Y49" i="29"/>
  <c r="H16" i="29"/>
  <c r="AL17" i="29"/>
  <c r="AM17" i="29" s="1"/>
  <c r="H18" i="29"/>
  <c r="V18" i="29"/>
  <c r="AK18" i="29"/>
  <c r="AM18" i="29" s="1"/>
  <c r="J20" i="29"/>
  <c r="T20" i="29"/>
  <c r="M22" i="29"/>
  <c r="AC22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28" i="29" s="1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AL21" i="27"/>
  <c r="AK21" i="27"/>
  <c r="G42" i="27"/>
  <c r="G41" i="27"/>
  <c r="H38" i="27"/>
  <c r="W26" i="27"/>
  <c r="AK30" i="27"/>
  <c r="AM30" i="27" s="1"/>
  <c r="L47" i="18"/>
  <c r="AK16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AK46" i="27"/>
  <c r="AM46" i="27" s="1"/>
  <c r="AL51" i="27"/>
  <c r="D74" i="1"/>
  <c r="D70" i="1"/>
  <c r="D66" i="1"/>
  <c r="D62" i="1"/>
  <c r="V48" i="27"/>
  <c r="AK19" i="27"/>
  <c r="AM19" i="27" s="1"/>
  <c r="AL29" i="27"/>
  <c r="AM29" i="27" s="1"/>
  <c r="AK42" i="27"/>
  <c r="AL47" i="27"/>
  <c r="AM47" i="27" s="1"/>
  <c r="P16" i="23"/>
  <c r="Y22" i="23"/>
  <c r="J23" i="23"/>
  <c r="E24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AL42" i="23"/>
  <c r="AM42" i="23" s="1"/>
  <c r="AM46" i="23"/>
  <c r="AM50" i="23"/>
  <c r="Y24" i="24"/>
  <c r="F50" i="18"/>
  <c r="AL17" i="24"/>
  <c r="AM17" i="24" s="1"/>
  <c r="H18" i="24"/>
  <c r="AK18" i="24"/>
  <c r="AM18" i="24" s="1"/>
  <c r="J20" i="24"/>
  <c r="T20" i="24"/>
  <c r="Q22" i="24"/>
  <c r="AK23" i="24"/>
  <c r="AM23" i="24" s="1"/>
  <c r="AK27" i="24"/>
  <c r="AM27" i="24" s="1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AL22" i="24"/>
  <c r="AM22" i="24" s="1"/>
  <c r="AL36" i="24"/>
  <c r="AM36" i="24" s="1"/>
  <c r="AK44" i="24"/>
  <c r="AM44" i="24" s="1"/>
  <c r="AK46" i="24"/>
  <c r="AM46" i="24" s="1"/>
  <c r="Y49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K42" i="24"/>
  <c r="AM42" i="24" s="1"/>
  <c r="AM47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AK29" i="26"/>
  <c r="AM29" i="26" s="1"/>
  <c r="J54" i="26"/>
  <c r="AL49" i="26"/>
  <c r="AK49" i="26"/>
  <c r="AD18" i="26"/>
  <c r="W18" i="26"/>
  <c r="G18" i="26"/>
  <c r="S18" i="26"/>
  <c r="J25" i="26"/>
  <c r="AK32" i="26"/>
  <c r="AL32" i="26"/>
  <c r="AL35" i="26"/>
  <c r="AK35" i="26"/>
  <c r="Z41" i="26"/>
  <c r="AM16" i="26"/>
  <c r="AA19" i="26"/>
  <c r="P19" i="26"/>
  <c r="AM23" i="26"/>
  <c r="AK33" i="26"/>
  <c r="AM33" i="26" s="1"/>
  <c r="AL36" i="26"/>
  <c r="AM36" i="26" s="1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1" i="18"/>
  <c r="AB16" i="32"/>
  <c r="C69" i="6"/>
  <c r="T69" i="6" s="1"/>
  <c r="E11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AA30" i="29"/>
  <c r="G11" i="18"/>
  <c r="F52" i="18"/>
  <c r="H41" i="18"/>
  <c r="H33" i="18"/>
  <c r="H25" i="18"/>
  <c r="H3" i="18"/>
  <c r="H14" i="18"/>
  <c r="O48" i="18"/>
  <c r="N27" i="18"/>
  <c r="G17" i="18"/>
  <c r="G55" i="18"/>
  <c r="H76" i="1" s="1"/>
  <c r="G49" i="18"/>
  <c r="G41" i="18"/>
  <c r="G33" i="18"/>
  <c r="G25" i="18"/>
  <c r="G3" i="18"/>
  <c r="G14" i="18"/>
  <c r="N16" i="18"/>
  <c r="J68" i="2"/>
  <c r="B56" i="18"/>
  <c r="N57" i="18"/>
  <c r="N78" i="1" s="1"/>
  <c r="AB17" i="30"/>
  <c r="AB31" i="30"/>
  <c r="G54" i="18"/>
  <c r="G46" i="18"/>
  <c r="H37" i="18"/>
  <c r="H29" i="18"/>
  <c r="H13" i="18"/>
  <c r="H17" i="18"/>
  <c r="G23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3" i="18"/>
  <c r="L15" i="18"/>
  <c r="L1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8" i="6"/>
  <c r="AA59" i="6"/>
  <c r="AA60" i="6"/>
  <c r="AA61" i="6"/>
  <c r="AA63" i="6"/>
  <c r="AA65" i="6"/>
  <c r="AA71" i="6"/>
  <c r="AA73" i="6"/>
  <c r="AA74" i="6"/>
  <c r="AA75" i="6"/>
  <c r="AB56" i="6"/>
  <c r="AB59" i="6"/>
  <c r="AB60" i="6"/>
  <c r="AB61" i="6"/>
  <c r="AB63" i="6"/>
  <c r="AB65" i="6"/>
  <c r="AB71" i="6"/>
  <c r="AB73" i="6"/>
  <c r="AB74" i="6"/>
  <c r="AB75" i="6"/>
  <c r="M45" i="18"/>
  <c r="M59" i="18"/>
  <c r="M80" i="1" s="1"/>
  <c r="M61" i="18"/>
  <c r="M82" i="1" s="1"/>
  <c r="M16" i="18"/>
  <c r="AA70" i="2"/>
  <c r="G70" i="2"/>
  <c r="R70" i="2"/>
  <c r="M70" i="2"/>
  <c r="L69" i="2"/>
  <c r="P66" i="2"/>
  <c r="Z70" i="2"/>
  <c r="U70" i="2"/>
  <c r="AB66" i="2"/>
  <c r="W66" i="2"/>
  <c r="B11" i="18"/>
  <c r="D76" i="1"/>
  <c r="D72" i="1"/>
  <c r="D68" i="1"/>
  <c r="D64" i="1"/>
  <c r="D60" i="1"/>
  <c r="AA53" i="6"/>
  <c r="AA52" i="6"/>
  <c r="C66" i="23"/>
  <c r="L66" i="23" s="1"/>
  <c r="F57" i="18"/>
  <c r="G78" i="1" s="1"/>
  <c r="F56" i="18"/>
  <c r="F22" i="18"/>
  <c r="F54" i="18"/>
  <c r="AA38" i="24"/>
  <c r="C70" i="28"/>
  <c r="AA70" i="28" s="1"/>
  <c r="C70" i="29"/>
  <c r="Q55" i="18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7" i="18"/>
  <c r="G56" i="18"/>
  <c r="H77" i="1" s="1"/>
  <c r="G51" i="18"/>
  <c r="H72" i="1" s="1"/>
  <c r="H47" i="18"/>
  <c r="H43" i="18"/>
  <c r="H39" i="18"/>
  <c r="H35" i="18"/>
  <c r="H31" i="18"/>
  <c r="H27" i="18"/>
  <c r="H6" i="18"/>
  <c r="H16" i="18"/>
  <c r="H4" i="18"/>
  <c r="H18" i="18"/>
  <c r="O50" i="18"/>
  <c r="O40" i="18"/>
  <c r="O32" i="18"/>
  <c r="O5" i="18"/>
  <c r="O8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6" i="18"/>
  <c r="G16" i="18"/>
  <c r="G4" i="18"/>
  <c r="E22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5" i="18"/>
  <c r="B55" i="18"/>
  <c r="AA44" i="24"/>
  <c r="P11" i="18"/>
  <c r="AA21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2" i="18"/>
  <c r="P22" i="18"/>
  <c r="P7" i="18"/>
  <c r="P23" i="18"/>
  <c r="P14" i="18"/>
  <c r="P18" i="18"/>
  <c r="P17" i="18"/>
  <c r="P4" i="18"/>
  <c r="P3" i="18"/>
  <c r="P16" i="18"/>
  <c r="P13" i="18"/>
  <c r="P6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9" i="18"/>
  <c r="P15" i="18"/>
  <c r="P20" i="18"/>
  <c r="P19" i="18"/>
  <c r="P26" i="18"/>
  <c r="P30" i="18"/>
  <c r="P34" i="18"/>
  <c r="P38" i="18"/>
  <c r="P42" i="18"/>
  <c r="P44" i="18"/>
  <c r="P45" i="18"/>
  <c r="P52" i="18"/>
  <c r="P53" i="18"/>
  <c r="P47" i="18"/>
  <c r="P54" i="18"/>
  <c r="P24" i="18"/>
  <c r="P2" i="18"/>
  <c r="P10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4" i="18"/>
  <c r="F12" i="18"/>
  <c r="F14" i="18"/>
  <c r="F9" i="18"/>
  <c r="F18" i="18"/>
  <c r="F2" i="18"/>
  <c r="F17" i="18"/>
  <c r="F15" i="18"/>
  <c r="F4" i="18"/>
  <c r="F8" i="18"/>
  <c r="F3" i="18"/>
  <c r="F20" i="18"/>
  <c r="F16" i="18"/>
  <c r="F10" i="18"/>
  <c r="F13" i="18"/>
  <c r="F19" i="18"/>
  <c r="F6" i="18"/>
  <c r="F5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1" i="18"/>
  <c r="F47" i="18"/>
  <c r="AB44" i="24"/>
  <c r="F46" i="18"/>
  <c r="F11" i="18"/>
  <c r="F58" i="18"/>
  <c r="G79" i="1" s="1"/>
  <c r="F60" i="18"/>
  <c r="G81" i="1" s="1"/>
  <c r="AB23" i="24"/>
  <c r="F23" i="18"/>
  <c r="F45" i="18"/>
  <c r="AA19" i="24"/>
  <c r="F55" i="18"/>
  <c r="F53" i="18"/>
  <c r="F51" i="18"/>
  <c r="G72" i="1" s="1"/>
  <c r="F49" i="18"/>
  <c r="G70" i="1" s="1"/>
  <c r="P40" i="18"/>
  <c r="P21" i="18"/>
  <c r="G67" i="2"/>
  <c r="K67" i="2"/>
  <c r="AC67" i="2"/>
  <c r="U67" i="2"/>
  <c r="U69" i="6"/>
  <c r="Z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3" i="18"/>
  <c r="Q24" i="18"/>
  <c r="Q12" i="18"/>
  <c r="Q21" i="18"/>
  <c r="Q9" i="18"/>
  <c r="Q2" i="18"/>
  <c r="Q15" i="18"/>
  <c r="Q8" i="18"/>
  <c r="Q20" i="18"/>
  <c r="Q10" i="18"/>
  <c r="Q19" i="18"/>
  <c r="Q5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2" i="18"/>
  <c r="Q18" i="18"/>
  <c r="Q4" i="18"/>
  <c r="Q16" i="18"/>
  <c r="Q6" i="18"/>
  <c r="Q27" i="18"/>
  <c r="Q31" i="18"/>
  <c r="Q35" i="18"/>
  <c r="Q39" i="18"/>
  <c r="Q49" i="18"/>
  <c r="Q61" i="18"/>
  <c r="Q82" i="1" s="1"/>
  <c r="Q43" i="18"/>
  <c r="Q51" i="18"/>
  <c r="Q57" i="18"/>
  <c r="Q78" i="1" s="1"/>
  <c r="Q7" i="18"/>
  <c r="Q14" i="18"/>
  <c r="Q3" i="18"/>
  <c r="Q25" i="18"/>
  <c r="Q33" i="18"/>
  <c r="Q41" i="18"/>
  <c r="Q45" i="18"/>
  <c r="AB71" i="32"/>
  <c r="AA51" i="32"/>
  <c r="AB48" i="32"/>
  <c r="AA16" i="32"/>
  <c r="Q47" i="18"/>
  <c r="AB24" i="32"/>
  <c r="AB21" i="32"/>
  <c r="Q17" i="18"/>
  <c r="Q13" i="18"/>
  <c r="Q29" i="18"/>
  <c r="Q37" i="18"/>
  <c r="Q53" i="18"/>
  <c r="AB17" i="32"/>
  <c r="AB32" i="32"/>
  <c r="AB33" i="32"/>
  <c r="F7" i="18"/>
  <c r="F59" i="18"/>
  <c r="G80" i="1" s="1"/>
  <c r="F48" i="18"/>
  <c r="P48" i="18"/>
  <c r="P32" i="18"/>
  <c r="AB16" i="23"/>
  <c r="AB17" i="24"/>
  <c r="AA23" i="24"/>
  <c r="AA52" i="24"/>
  <c r="G22" i="18"/>
  <c r="G24" i="18"/>
  <c r="H23" i="18"/>
  <c r="H12" i="18"/>
  <c r="H24" i="18"/>
  <c r="H22" i="18"/>
  <c r="H21" i="18"/>
  <c r="AA18" i="26"/>
  <c r="AA27" i="26"/>
  <c r="AB35" i="26"/>
  <c r="AB46" i="27"/>
  <c r="L12" i="18"/>
  <c r="L22" i="18"/>
  <c r="L7" i="18"/>
  <c r="L24" i="18"/>
  <c r="L14" i="18"/>
  <c r="L18" i="18"/>
  <c r="L17" i="18"/>
  <c r="L4" i="18"/>
  <c r="L3" i="18"/>
  <c r="L16" i="18"/>
  <c r="L13" i="18"/>
  <c r="L6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1" i="18"/>
  <c r="L2" i="18"/>
  <c r="L8" i="18"/>
  <c r="L10" i="18"/>
  <c r="L5" i="18"/>
  <c r="L28" i="18"/>
  <c r="L32" i="18"/>
  <c r="L36" i="18"/>
  <c r="L40" i="18"/>
  <c r="L50" i="18"/>
  <c r="L51" i="18"/>
  <c r="L72" i="1" s="1"/>
  <c r="M23" i="18"/>
  <c r="M24" i="18"/>
  <c r="M22" i="18"/>
  <c r="M21" i="18"/>
  <c r="M9" i="18"/>
  <c r="M2" i="18"/>
  <c r="M15" i="18"/>
  <c r="M8" i="18"/>
  <c r="M20" i="18"/>
  <c r="M10" i="18"/>
  <c r="M19" i="18"/>
  <c r="M5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2" i="18"/>
  <c r="M14" i="18"/>
  <c r="M17" i="18"/>
  <c r="M3" i="18"/>
  <c r="M13" i="18"/>
  <c r="M25" i="18"/>
  <c r="M29" i="18"/>
  <c r="M33" i="18"/>
  <c r="M37" i="18"/>
  <c r="M41" i="18"/>
  <c r="M47" i="18"/>
  <c r="M55" i="18"/>
  <c r="M57" i="18"/>
  <c r="M78" i="1" s="1"/>
  <c r="M7" i="18"/>
  <c r="M49" i="18"/>
  <c r="AB27" i="28"/>
  <c r="AA18" i="29"/>
  <c r="N23" i="18"/>
  <c r="N24" i="18"/>
  <c r="N22" i="18"/>
  <c r="N21" i="18"/>
  <c r="N9" i="18"/>
  <c r="N2" i="18"/>
  <c r="N15" i="18"/>
  <c r="N8" i="18"/>
  <c r="N20" i="18"/>
  <c r="N10" i="18"/>
  <c r="N19" i="18"/>
  <c r="N5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2" i="18"/>
  <c r="N14" i="18"/>
  <c r="N17" i="18"/>
  <c r="N3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AA18" i="31"/>
  <c r="C66" i="31"/>
  <c r="C70" i="31"/>
  <c r="V70" i="31" s="1"/>
  <c r="AB18" i="32"/>
  <c r="C66" i="32"/>
  <c r="H7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5" i="18"/>
  <c r="H19" i="18"/>
  <c r="H10" i="18"/>
  <c r="H20" i="18"/>
  <c r="H8" i="18"/>
  <c r="H15" i="18"/>
  <c r="H2" i="18"/>
  <c r="H9" i="18"/>
  <c r="G21" i="18"/>
  <c r="N7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6" i="18"/>
  <c r="L20" i="18"/>
  <c r="N4" i="18"/>
  <c r="L9" i="18"/>
  <c r="O70" i="2"/>
  <c r="O66" i="2"/>
  <c r="AB70" i="2"/>
  <c r="W70" i="2"/>
  <c r="S70" i="2"/>
  <c r="AD66" i="2"/>
  <c r="Z66" i="2"/>
  <c r="V66" i="2"/>
  <c r="B53" i="18"/>
  <c r="C70" i="6"/>
  <c r="C66" i="6"/>
  <c r="E12" i="18"/>
  <c r="E14" i="18"/>
  <c r="E9" i="18"/>
  <c r="E18" i="18"/>
  <c r="E2" i="18"/>
  <c r="E17" i="18"/>
  <c r="E15" i="18"/>
  <c r="E4" i="18"/>
  <c r="E8" i="18"/>
  <c r="E3" i="18"/>
  <c r="E20" i="18"/>
  <c r="E16" i="18"/>
  <c r="E10" i="18"/>
  <c r="E13" i="18"/>
  <c r="E19" i="18"/>
  <c r="E6" i="18"/>
  <c r="E5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3" i="18"/>
  <c r="E21" i="18"/>
  <c r="AA20" i="24"/>
  <c r="C66" i="24"/>
  <c r="J66" i="24" s="1"/>
  <c r="C70" i="24"/>
  <c r="V70" i="24" s="1"/>
  <c r="AB19" i="25"/>
  <c r="AB23" i="25"/>
  <c r="AA43" i="26"/>
  <c r="H11" i="18"/>
  <c r="L11" i="18"/>
  <c r="M11" i="18"/>
  <c r="AA26" i="29"/>
  <c r="AA34" i="29"/>
  <c r="AB25" i="30"/>
  <c r="O12" i="18"/>
  <c r="O22" i="18"/>
  <c r="O23" i="18"/>
  <c r="O14" i="18"/>
  <c r="O18" i="18"/>
  <c r="O17" i="18"/>
  <c r="O4" i="18"/>
  <c r="O3" i="18"/>
  <c r="O16" i="18"/>
  <c r="O13" i="18"/>
  <c r="O6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9" i="18"/>
  <c r="O15" i="18"/>
  <c r="O20" i="18"/>
  <c r="O1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1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5" i="18"/>
  <c r="G19" i="18"/>
  <c r="G10" i="18"/>
  <c r="G20" i="18"/>
  <c r="G8" i="18"/>
  <c r="G15" i="18"/>
  <c r="G2" i="18"/>
  <c r="G9" i="18"/>
  <c r="G12" i="18"/>
  <c r="O7" i="18"/>
  <c r="O56" i="18"/>
  <c r="L53" i="18"/>
  <c r="M51" i="18"/>
  <c r="N49" i="18"/>
  <c r="L44" i="18"/>
  <c r="M39" i="18"/>
  <c r="O36" i="18"/>
  <c r="M31" i="18"/>
  <c r="O28" i="18"/>
  <c r="M6" i="18"/>
  <c r="O10" i="18"/>
  <c r="M4" i="18"/>
  <c r="O2" i="18"/>
  <c r="O24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1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G48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3" i="32"/>
  <c r="N51" i="32"/>
  <c r="V63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R36" i="32"/>
  <c r="L37" i="32"/>
  <c r="O39" i="32"/>
  <c r="Z39" i="32"/>
  <c r="AL40" i="32"/>
  <c r="AK40" i="32"/>
  <c r="I41" i="32"/>
  <c r="J42" i="32"/>
  <c r="V42" i="32"/>
  <c r="H44" i="32"/>
  <c r="W44" i="32"/>
  <c r="M45" i="32"/>
  <c r="AC45" i="32"/>
  <c r="M46" i="32"/>
  <c r="AC46" i="32"/>
  <c r="N47" i="32"/>
  <c r="AD47" i="32"/>
  <c r="G53" i="32"/>
  <c r="W53" i="32"/>
  <c r="O54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4" i="32"/>
  <c r="S53" i="32"/>
  <c r="S44" i="32"/>
  <c r="AB74" i="32"/>
  <c r="AB70" i="32"/>
  <c r="AB68" i="32"/>
  <c r="AB54" i="32"/>
  <c r="AB53" i="32"/>
  <c r="AA47" i="32"/>
  <c r="AB44" i="32"/>
  <c r="AA39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H37" i="32"/>
  <c r="G39" i="32"/>
  <c r="R39" i="32"/>
  <c r="AD39" i="32"/>
  <c r="L40" i="32"/>
  <c r="N42" i="32"/>
  <c r="Y42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P56" i="32"/>
  <c r="L57" i="32"/>
  <c r="U59" i="32"/>
  <c r="AC60" i="32"/>
  <c r="AB63" i="32"/>
  <c r="I68" i="32"/>
  <c r="Y70" i="32"/>
  <c r="Q73" i="32"/>
  <c r="I45" i="32"/>
  <c r="Q45" i="32"/>
  <c r="AD53" i="32"/>
  <c r="AD54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P62" i="32"/>
  <c r="AB62" i="32"/>
  <c r="W62" i="32"/>
  <c r="G62" i="32"/>
  <c r="I62" i="32"/>
  <c r="V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O73" i="32"/>
  <c r="Z73" i="32"/>
  <c r="J73" i="32"/>
  <c r="H73" i="32"/>
  <c r="AC73" i="32"/>
  <c r="I73" i="32"/>
  <c r="I32" i="32"/>
  <c r="M32" i="32"/>
  <c r="Q32" i="32"/>
  <c r="U32" i="32"/>
  <c r="Y32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N55" i="32"/>
  <c r="R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G65" i="32"/>
  <c r="J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S51" i="31"/>
  <c r="S47" i="31"/>
  <c r="S54" i="31"/>
  <c r="S48" i="31"/>
  <c r="T72" i="31"/>
  <c r="S53" i="31"/>
  <c r="U19" i="31"/>
  <c r="J23" i="31"/>
  <c r="Y23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38" i="31"/>
  <c r="R30" i="31"/>
  <c r="R61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AM42" i="31"/>
  <c r="I43" i="31"/>
  <c r="Z43" i="31"/>
  <c r="N47" i="31"/>
  <c r="Z51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K51" i="31"/>
  <c r="K47" i="31"/>
  <c r="K53" i="31"/>
  <c r="L75" i="31"/>
  <c r="L49" i="31"/>
  <c r="L40" i="31"/>
  <c r="K54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O52" i="31"/>
  <c r="P40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6" i="31"/>
  <c r="X51" i="31"/>
  <c r="X47" i="31"/>
  <c r="W51" i="31"/>
  <c r="W47" i="31"/>
  <c r="W48" i="31"/>
  <c r="W53" i="31"/>
  <c r="X40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AA31" i="31"/>
  <c r="W31" i="31"/>
  <c r="R31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X42" i="31"/>
  <c r="AL43" i="31"/>
  <c r="AK43" i="31"/>
  <c r="R45" i="31"/>
  <c r="I46" i="31"/>
  <c r="AA48" i="31"/>
  <c r="O53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6" i="31"/>
  <c r="AA51" i="31"/>
  <c r="AA53" i="31"/>
  <c r="AB49" i="31"/>
  <c r="AB40" i="31"/>
  <c r="AB32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V44" i="31"/>
  <c r="N44" i="31"/>
  <c r="P44" i="31"/>
  <c r="I44" i="31"/>
  <c r="M44" i="31"/>
  <c r="N73" i="31"/>
  <c r="N72" i="31"/>
  <c r="N71" i="31"/>
  <c r="N68" i="31"/>
  <c r="N66" i="31"/>
  <c r="N65" i="31"/>
  <c r="N61" i="31"/>
  <c r="N59" i="31"/>
  <c r="M63" i="31"/>
  <c r="N56" i="31"/>
  <c r="N49" i="31"/>
  <c r="N60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C50" i="31"/>
  <c r="AD42" i="31"/>
  <c r="AD38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AA32" i="31"/>
  <c r="H33" i="31"/>
  <c r="T33" i="31"/>
  <c r="X33" i="31"/>
  <c r="M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AA45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T46" i="31"/>
  <c r="H46" i="31"/>
  <c r="AA46" i="31"/>
  <c r="K46" i="31"/>
  <c r="Z46" i="31"/>
  <c r="V46" i="31"/>
  <c r="Q46" i="31"/>
  <c r="AC51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U32" i="31"/>
  <c r="J33" i="31"/>
  <c r="N33" i="31"/>
  <c r="Z33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Y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L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I48" i="31"/>
  <c r="M48" i="31"/>
  <c r="Q48" i="31"/>
  <c r="U48" i="31"/>
  <c r="Y48" i="31"/>
  <c r="AC48" i="31"/>
  <c r="U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K57" i="31"/>
  <c r="O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Q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69" i="30"/>
  <c r="N62" i="30"/>
  <c r="N61" i="30"/>
  <c r="M64" i="30"/>
  <c r="N60" i="30"/>
  <c r="N59" i="30"/>
  <c r="N58" i="30"/>
  <c r="N57" i="30"/>
  <c r="N56" i="30"/>
  <c r="N46" i="30"/>
  <c r="N55" i="30"/>
  <c r="N39" i="30"/>
  <c r="N35" i="30"/>
  <c r="N31" i="30"/>
  <c r="V74" i="30"/>
  <c r="V73" i="30"/>
  <c r="V72" i="30"/>
  <c r="V69" i="30"/>
  <c r="V67" i="30"/>
  <c r="V62" i="30"/>
  <c r="V61" i="30"/>
  <c r="V60" i="30"/>
  <c r="V59" i="30"/>
  <c r="V58" i="30"/>
  <c r="V57" i="30"/>
  <c r="V56" i="30"/>
  <c r="V54" i="30"/>
  <c r="V50" i="30"/>
  <c r="V35" i="30"/>
  <c r="V31" i="30"/>
  <c r="V46" i="30"/>
  <c r="AD74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M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69" i="30"/>
  <c r="L61" i="30"/>
  <c r="L71" i="30"/>
  <c r="L46" i="30"/>
  <c r="L62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61" i="30"/>
  <c r="AB46" i="30"/>
  <c r="AB75" i="30"/>
  <c r="AA46" i="30"/>
  <c r="AB60" i="30"/>
  <c r="AB56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69" i="30"/>
  <c r="P62" i="30"/>
  <c r="P60" i="30"/>
  <c r="P59" i="30"/>
  <c r="P58" i="30"/>
  <c r="P57" i="30"/>
  <c r="P56" i="30"/>
  <c r="P46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46" i="30"/>
  <c r="G51" i="30"/>
  <c r="G47" i="30"/>
  <c r="H41" i="30"/>
  <c r="H37" i="30"/>
  <c r="H29" i="30"/>
  <c r="H62" i="30"/>
  <c r="H46" i="30"/>
  <c r="J74" i="30"/>
  <c r="J73" i="30"/>
  <c r="J72" i="30"/>
  <c r="J70" i="30"/>
  <c r="J69" i="30"/>
  <c r="J62" i="30"/>
  <c r="J61" i="30"/>
  <c r="J60" i="30"/>
  <c r="J59" i="30"/>
  <c r="J58" i="30"/>
  <c r="J57" i="30"/>
  <c r="J56" i="30"/>
  <c r="J67" i="30"/>
  <c r="J46" i="30"/>
  <c r="J39" i="30"/>
  <c r="J35" i="30"/>
  <c r="J31" i="30"/>
  <c r="I55" i="30"/>
  <c r="R74" i="30"/>
  <c r="R72" i="30"/>
  <c r="R69" i="30"/>
  <c r="R62" i="30"/>
  <c r="R61" i="30"/>
  <c r="R60" i="30"/>
  <c r="R59" i="30"/>
  <c r="R58" i="30"/>
  <c r="R57" i="30"/>
  <c r="R56" i="30"/>
  <c r="Q54" i="30"/>
  <c r="R39" i="30"/>
  <c r="R35" i="30"/>
  <c r="R31" i="30"/>
  <c r="Z74" i="30"/>
  <c r="Z72" i="30"/>
  <c r="Z69" i="30"/>
  <c r="Z62" i="30"/>
  <c r="Z61" i="30"/>
  <c r="Z60" i="30"/>
  <c r="Z59" i="30"/>
  <c r="Z58" i="30"/>
  <c r="Z57" i="30"/>
  <c r="Z56" i="30"/>
  <c r="Z67" i="30"/>
  <c r="Z50" i="30"/>
  <c r="Z46" i="30"/>
  <c r="Z39" i="30"/>
  <c r="Z35" i="30"/>
  <c r="Z31" i="30"/>
  <c r="O16" i="30"/>
  <c r="S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X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N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U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R53" i="30"/>
  <c r="V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M50" i="30"/>
  <c r="Y50" i="30"/>
  <c r="J51" i="30"/>
  <c r="N51" i="30"/>
  <c r="R51" i="30"/>
  <c r="V51" i="30"/>
  <c r="Z51" i="30"/>
  <c r="G52" i="30"/>
  <c r="K52" i="30"/>
  <c r="O52" i="30"/>
  <c r="S52" i="30"/>
  <c r="W52" i="30"/>
  <c r="O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Q71" i="30"/>
  <c r="AC71" i="30"/>
  <c r="I72" i="30"/>
  <c r="M72" i="30"/>
  <c r="Q72" i="30"/>
  <c r="U72" i="30"/>
  <c r="Y72" i="30"/>
  <c r="AC72" i="30"/>
  <c r="M73" i="30"/>
  <c r="Q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O71" i="30"/>
  <c r="S71" i="30"/>
  <c r="G72" i="30"/>
  <c r="K72" i="30"/>
  <c r="O72" i="30"/>
  <c r="S72" i="30"/>
  <c r="W72" i="30"/>
  <c r="G73" i="30"/>
  <c r="K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X35" i="29"/>
  <c r="AC37" i="29"/>
  <c r="R37" i="29"/>
  <c r="AL38" i="29"/>
  <c r="AK38" i="29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AA32" i="29"/>
  <c r="K32" i="29"/>
  <c r="Z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O27" i="25"/>
  <c r="O23" i="25"/>
  <c r="P59" i="25"/>
  <c r="P49" i="25"/>
  <c r="O44" i="25"/>
  <c r="O41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S48" i="25"/>
  <c r="T45" i="25"/>
  <c r="T41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4" i="23"/>
  <c r="R51" i="23"/>
  <c r="R47" i="23"/>
  <c r="R43" i="23"/>
  <c r="Q34" i="23"/>
  <c r="Z72" i="23"/>
  <c r="Z71" i="23"/>
  <c r="Z69" i="23"/>
  <c r="Z67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63" i="23"/>
  <c r="O35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24" i="23"/>
  <c r="N51" i="23"/>
  <c r="N47" i="23"/>
  <c r="N43" i="23"/>
  <c r="N35" i="23"/>
  <c r="V72" i="23"/>
  <c r="V71" i="23"/>
  <c r="V69" i="23"/>
  <c r="V67" i="23"/>
  <c r="V64" i="23"/>
  <c r="V35" i="23"/>
  <c r="AD71" i="23"/>
  <c r="AD69" i="23"/>
  <c r="AD67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7" i="23"/>
  <c r="AA72" i="23"/>
  <c r="AA74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O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S66" i="23" l="1"/>
  <c r="U39" i="23"/>
  <c r="X39" i="23"/>
  <c r="R66" i="23"/>
  <c r="G39" i="23"/>
  <c r="AM46" i="26"/>
  <c r="L36" i="28"/>
  <c r="AC36" i="32"/>
  <c r="W52" i="31"/>
  <c r="P52" i="31"/>
  <c r="AC52" i="31"/>
  <c r="AD52" i="31"/>
  <c r="T52" i="31"/>
  <c r="AA52" i="31"/>
  <c r="I52" i="31"/>
  <c r="N52" i="31"/>
  <c r="M52" i="31"/>
  <c r="R52" i="31"/>
  <c r="K52" i="31"/>
  <c r="H52" i="31"/>
  <c r="Q52" i="31"/>
  <c r="Z52" i="31"/>
  <c r="AD44" i="31"/>
  <c r="L44" i="31"/>
  <c r="S44" i="31"/>
  <c r="Z44" i="31"/>
  <c r="Y44" i="31"/>
  <c r="AB44" i="31"/>
  <c r="O44" i="31"/>
  <c r="X44" i="31"/>
  <c r="G44" i="31"/>
  <c r="K44" i="31"/>
  <c r="T44" i="31"/>
  <c r="AC44" i="31"/>
  <c r="P16" i="30"/>
  <c r="Q16" i="30"/>
  <c r="G16" i="30"/>
  <c r="U16" i="30"/>
  <c r="K16" i="30"/>
  <c r="T16" i="30"/>
  <c r="N16" i="30"/>
  <c r="J16" i="30"/>
  <c r="W16" i="30"/>
  <c r="AB16" i="30"/>
  <c r="I16" i="30"/>
  <c r="Z32" i="31"/>
  <c r="Y32" i="31"/>
  <c r="P32" i="31"/>
  <c r="X32" i="31"/>
  <c r="O32" i="31"/>
  <c r="S32" i="31"/>
  <c r="I32" i="31"/>
  <c r="W32" i="31"/>
  <c r="M32" i="31"/>
  <c r="V43" i="30"/>
  <c r="R43" i="30"/>
  <c r="K43" i="30"/>
  <c r="AA43" i="30"/>
  <c r="O43" i="30"/>
  <c r="Z43" i="30"/>
  <c r="Q43" i="30"/>
  <c r="N43" i="30"/>
  <c r="U43" i="30"/>
  <c r="J43" i="30"/>
  <c r="H43" i="30"/>
  <c r="Y43" i="30"/>
  <c r="AB43" i="32"/>
  <c r="M43" i="32"/>
  <c r="R43" i="32"/>
  <c r="K43" i="32"/>
  <c r="AD43" i="32"/>
  <c r="K73" i="32"/>
  <c r="X73" i="32"/>
  <c r="T73" i="32"/>
  <c r="G73" i="32"/>
  <c r="P73" i="32"/>
  <c r="AB73" i="32"/>
  <c r="AA73" i="32"/>
  <c r="V73" i="32"/>
  <c r="U73" i="32"/>
  <c r="W73" i="32"/>
  <c r="R73" i="32"/>
  <c r="M73" i="32"/>
  <c r="L73" i="32"/>
  <c r="S73" i="32"/>
  <c r="N73" i="32"/>
  <c r="Y73" i="32"/>
  <c r="X73" i="30"/>
  <c r="T73" i="30"/>
  <c r="I73" i="30"/>
  <c r="H73" i="30"/>
  <c r="R73" i="30"/>
  <c r="U73" i="30"/>
  <c r="O73" i="30"/>
  <c r="AD73" i="30"/>
  <c r="Y73" i="30"/>
  <c r="S73" i="30"/>
  <c r="L73" i="30"/>
  <c r="AB73" i="30"/>
  <c r="Z73" i="30"/>
  <c r="AA73" i="30"/>
  <c r="AC73" i="30"/>
  <c r="W73" i="30"/>
  <c r="V65" i="32"/>
  <c r="N65" i="32"/>
  <c r="O65" i="32"/>
  <c r="T65" i="32"/>
  <c r="K65" i="32"/>
  <c r="H65" i="32"/>
  <c r="AB65" i="32"/>
  <c r="P65" i="32"/>
  <c r="M65" i="32"/>
  <c r="AA65" i="32"/>
  <c r="U65" i="32"/>
  <c r="Q65" i="32"/>
  <c r="W65" i="32"/>
  <c r="Z65" i="32"/>
  <c r="AD57" i="31"/>
  <c r="U57" i="31"/>
  <c r="R57" i="31"/>
  <c r="N57" i="31"/>
  <c r="G57" i="31"/>
  <c r="Y57" i="31"/>
  <c r="T57" i="31"/>
  <c r="AB57" i="31"/>
  <c r="S57" i="31"/>
  <c r="L57" i="31"/>
  <c r="AC57" i="31"/>
  <c r="W57" i="31"/>
  <c r="I57" i="31"/>
  <c r="Z57" i="31"/>
  <c r="X57" i="31"/>
  <c r="J57" i="31"/>
  <c r="AA57" i="31"/>
  <c r="M57" i="31"/>
  <c r="X49" i="28"/>
  <c r="AA49" i="28"/>
  <c r="Y41" i="28"/>
  <c r="I41" i="28"/>
  <c r="AD29" i="24"/>
  <c r="L29" i="24"/>
  <c r="R29" i="24"/>
  <c r="AB64" i="6"/>
  <c r="AA64" i="6"/>
  <c r="V48" i="29"/>
  <c r="N48" i="29"/>
  <c r="AB48" i="29"/>
  <c r="J48" i="29"/>
  <c r="I48" i="29"/>
  <c r="Z71" i="30"/>
  <c r="U71" i="30"/>
  <c r="G71" i="30"/>
  <c r="X71" i="30"/>
  <c r="N71" i="30"/>
  <c r="J71" i="30"/>
  <c r="Y71" i="30"/>
  <c r="K71" i="30"/>
  <c r="V71" i="30"/>
  <c r="AB71" i="30"/>
  <c r="P71" i="30"/>
  <c r="W71" i="30"/>
  <c r="H71" i="30"/>
  <c r="AA71" i="30"/>
  <c r="I71" i="30"/>
  <c r="R71" i="30"/>
  <c r="M71" i="30"/>
  <c r="AB55" i="6"/>
  <c r="AA55" i="6"/>
  <c r="G55" i="32"/>
  <c r="S55" i="32"/>
  <c r="AB55" i="32"/>
  <c r="H55" i="32"/>
  <c r="AD55" i="32"/>
  <c r="U55" i="32"/>
  <c r="W55" i="32"/>
  <c r="X55" i="32"/>
  <c r="Y55" i="32"/>
  <c r="J55" i="32"/>
  <c r="O55" i="32"/>
  <c r="L55" i="32"/>
  <c r="V55" i="32"/>
  <c r="I55" i="32"/>
  <c r="Z55" i="32"/>
  <c r="AA55" i="32"/>
  <c r="M55" i="32"/>
  <c r="AD62" i="32"/>
  <c r="L62" i="32"/>
  <c r="Y62" i="32"/>
  <c r="U62" i="32"/>
  <c r="H62" i="32"/>
  <c r="Q62" i="32"/>
  <c r="J62" i="32"/>
  <c r="Z62" i="32"/>
  <c r="AC62" i="32"/>
  <c r="S62" i="32"/>
  <c r="N62" i="32"/>
  <c r="X62" i="32"/>
  <c r="O62" i="32"/>
  <c r="R62" i="32"/>
  <c r="M62" i="32"/>
  <c r="T62" i="32"/>
  <c r="K62" i="32"/>
  <c r="M46" i="31"/>
  <c r="P46" i="31"/>
  <c r="G46" i="31"/>
  <c r="AC46" i="31"/>
  <c r="L46" i="31"/>
  <c r="AD46" i="31"/>
  <c r="W46" i="31"/>
  <c r="R46" i="31"/>
  <c r="AB46" i="31"/>
  <c r="S46" i="31"/>
  <c r="N46" i="31"/>
  <c r="X46" i="31"/>
  <c r="O46" i="31"/>
  <c r="J46" i="31"/>
  <c r="Q26" i="24"/>
  <c r="Y26" i="24"/>
  <c r="S34" i="30"/>
  <c r="O34" i="30"/>
  <c r="AB34" i="30"/>
  <c r="R34" i="30"/>
  <c r="V34" i="30"/>
  <c r="W34" i="30"/>
  <c r="L34" i="30"/>
  <c r="Q34" i="30"/>
  <c r="P34" i="30"/>
  <c r="U34" i="30"/>
  <c r="T34" i="30"/>
  <c r="Y34" i="30"/>
  <c r="J34" i="30"/>
  <c r="R18" i="27"/>
  <c r="AD18" i="27"/>
  <c r="N18" i="27"/>
  <c r="V18" i="27"/>
  <c r="Z18" i="27"/>
  <c r="J18" i="27"/>
  <c r="R17" i="27"/>
  <c r="Y17" i="27"/>
  <c r="Q17" i="27"/>
  <c r="I17" i="27"/>
  <c r="Z17" i="27"/>
  <c r="Y53" i="30"/>
  <c r="J53" i="30"/>
  <c r="S53" i="30"/>
  <c r="AC53" i="30"/>
  <c r="N53" i="30"/>
  <c r="W53" i="30"/>
  <c r="I53" i="30"/>
  <c r="Z53" i="30"/>
  <c r="AB53" i="30"/>
  <c r="M53" i="30"/>
  <c r="AD53" i="30"/>
  <c r="G53" i="30"/>
  <c r="H53" i="30"/>
  <c r="Q53" i="30"/>
  <c r="K53" i="30"/>
  <c r="AC45" i="31"/>
  <c r="Z45" i="31"/>
  <c r="T45" i="31"/>
  <c r="M45" i="31"/>
  <c r="O45" i="31"/>
  <c r="J45" i="31"/>
  <c r="P45" i="31"/>
  <c r="X45" i="31"/>
  <c r="AB45" i="31"/>
  <c r="N45" i="31"/>
  <c r="Q45" i="31"/>
  <c r="S45" i="31"/>
  <c r="U45" i="31"/>
  <c r="W45" i="31"/>
  <c r="S42" i="31"/>
  <c r="G42" i="31"/>
  <c r="AA42" i="31"/>
  <c r="T42" i="31"/>
  <c r="K42" i="31"/>
  <c r="P42" i="31"/>
  <c r="AC42" i="31"/>
  <c r="R42" i="31"/>
  <c r="Q42" i="31"/>
  <c r="U42" i="31"/>
  <c r="O42" i="31"/>
  <c r="W42" i="31"/>
  <c r="H42" i="31"/>
  <c r="N42" i="31"/>
  <c r="Y42" i="31"/>
  <c r="N50" i="30"/>
  <c r="K50" i="30"/>
  <c r="Q50" i="30"/>
  <c r="AA50" i="30"/>
  <c r="X50" i="30"/>
  <c r="U50" i="30"/>
  <c r="L50" i="30"/>
  <c r="P50" i="30"/>
  <c r="G50" i="30"/>
  <c r="J50" i="30"/>
  <c r="R50" i="30"/>
  <c r="O50" i="30"/>
  <c r="I50" i="30"/>
  <c r="H23" i="26"/>
  <c r="P23" i="26"/>
  <c r="X23" i="26"/>
  <c r="U37" i="25"/>
  <c r="AB37" i="25"/>
  <c r="V37" i="25"/>
  <c r="N37" i="25"/>
  <c r="J37" i="25"/>
  <c r="H36" i="28"/>
  <c r="G36" i="28"/>
  <c r="I36" i="32"/>
  <c r="Q37" i="25"/>
  <c r="G37" i="25"/>
  <c r="S37" i="25"/>
  <c r="AA36" i="28"/>
  <c r="S36" i="32"/>
  <c r="Q19" i="32"/>
  <c r="P19" i="32"/>
  <c r="AA19" i="32"/>
  <c r="U38" i="32"/>
  <c r="T38" i="32"/>
  <c r="J38" i="32"/>
  <c r="Q38" i="32"/>
  <c r="AC38" i="32"/>
  <c r="Y66" i="23"/>
  <c r="G66" i="23"/>
  <c r="AB66" i="23"/>
  <c r="H66" i="23"/>
  <c r="T66" i="23"/>
  <c r="M37" i="25"/>
  <c r="W37" i="25"/>
  <c r="AD37" i="25"/>
  <c r="X37" i="25"/>
  <c r="R28" i="31"/>
  <c r="T28" i="31"/>
  <c r="V32" i="29"/>
  <c r="H32" i="29"/>
  <c r="O32" i="29"/>
  <c r="T31" i="31"/>
  <c r="Q31" i="31"/>
  <c r="P31" i="31"/>
  <c r="K31" i="31"/>
  <c r="G31" i="31"/>
  <c r="V31" i="31"/>
  <c r="AB34" i="31"/>
  <c r="AD34" i="31"/>
  <c r="Q34" i="31"/>
  <c r="S34" i="31"/>
  <c r="J34" i="31"/>
  <c r="AC34" i="31"/>
  <c r="W34" i="31"/>
  <c r="R34" i="31"/>
  <c r="V36" i="32"/>
  <c r="AB36" i="32"/>
  <c r="Z36" i="32"/>
  <c r="M36" i="32"/>
  <c r="U36" i="32"/>
  <c r="X36" i="32"/>
  <c r="G36" i="32"/>
  <c r="K66" i="23"/>
  <c r="M66" i="23"/>
  <c r="AD66" i="23"/>
  <c r="N66" i="23"/>
  <c r="X66" i="23"/>
  <c r="AA39" i="23"/>
  <c r="J66" i="23"/>
  <c r="S39" i="23"/>
  <c r="P37" i="25"/>
  <c r="W44" i="31"/>
  <c r="AD73" i="32"/>
  <c r="X65" i="32"/>
  <c r="AA72" i="6"/>
  <c r="AA66" i="23"/>
  <c r="U66" i="23"/>
  <c r="V66" i="23"/>
  <c r="P66" i="23"/>
  <c r="Q66" i="23"/>
  <c r="I66" i="23"/>
  <c r="O39" i="23"/>
  <c r="Z66" i="23"/>
  <c r="O37" i="25"/>
  <c r="P36" i="32"/>
  <c r="K38" i="32"/>
  <c r="W66" i="23"/>
  <c r="T37" i="25"/>
  <c r="AM38" i="26"/>
  <c r="H38" i="32"/>
  <c r="M70" i="30"/>
  <c r="L70" i="30"/>
  <c r="J29" i="24"/>
  <c r="AM38" i="29"/>
  <c r="V69" i="6"/>
  <c r="R31" i="23"/>
  <c r="Z25" i="30"/>
  <c r="J16" i="31"/>
  <c r="AD21" i="31"/>
  <c r="R16" i="31"/>
  <c r="L21" i="32"/>
  <c r="X30" i="32"/>
  <c r="AM33" i="25"/>
  <c r="AC69" i="6"/>
  <c r="W69" i="6"/>
  <c r="T19" i="25"/>
  <c r="Y40" i="27"/>
  <c r="AD16" i="31"/>
  <c r="AD20" i="31"/>
  <c r="AC30" i="32"/>
  <c r="W24" i="32"/>
  <c r="Y69" i="6"/>
  <c r="U22" i="24"/>
  <c r="T24" i="32"/>
  <c r="M30" i="32"/>
  <c r="G21" i="31"/>
  <c r="J33" i="27"/>
  <c r="AM22" i="31"/>
  <c r="AM34" i="29"/>
  <c r="AA24" i="32"/>
  <c r="J25" i="30"/>
  <c r="P32" i="28"/>
  <c r="AM40" i="32"/>
  <c r="S69" i="6"/>
  <c r="AD69" i="6"/>
  <c r="G19" i="24"/>
  <c r="G60" i="28"/>
  <c r="R16" i="29"/>
  <c r="K23" i="30"/>
  <c r="AC22" i="30"/>
  <c r="Y39" i="31"/>
  <c r="AD30" i="32"/>
  <c r="O24" i="32"/>
  <c r="AM41" i="25"/>
  <c r="AM50" i="27"/>
  <c r="M67" i="1"/>
  <c r="Q65" i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J22" i="26"/>
  <c r="Z22" i="26"/>
  <c r="G21" i="27"/>
  <c r="AA21" i="27"/>
  <c r="AA76" i="27" s="1"/>
  <c r="D12" i="27" s="1"/>
  <c r="I12" i="17" s="1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4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1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8" i="18"/>
  <c r="T6" i="18"/>
  <c r="T38" i="18"/>
  <c r="T47" i="18"/>
  <c r="T25" i="18"/>
  <c r="T2" i="18"/>
  <c r="T21" i="18"/>
  <c r="T24" i="18"/>
  <c r="T19" i="18"/>
  <c r="T20" i="18"/>
  <c r="T34" i="18"/>
  <c r="T5" i="18"/>
  <c r="T10" i="18"/>
  <c r="T35" i="18"/>
  <c r="T22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4" i="18"/>
  <c r="P76" i="1"/>
  <c r="T56" i="18"/>
  <c r="P64" i="1"/>
  <c r="T44" i="18"/>
  <c r="T30" i="18"/>
  <c r="T15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2" i="18"/>
  <c r="M70" i="1"/>
  <c r="T50" i="18"/>
  <c r="M62" i="1"/>
  <c r="T42" i="18"/>
  <c r="T26" i="18"/>
  <c r="T9" i="18"/>
  <c r="T2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AD76" i="24" l="1"/>
  <c r="E13" i="24" s="1"/>
  <c r="Q76" i="26"/>
  <c r="D7" i="26" s="1"/>
  <c r="R76" i="26"/>
  <c r="E7" i="26" s="1"/>
  <c r="H76" i="23"/>
  <c r="E2" i="23" s="1"/>
  <c r="Y76" i="32"/>
  <c r="D11" i="32" s="1"/>
  <c r="V76" i="30"/>
  <c r="E9" i="30" s="1"/>
  <c r="AC76" i="28"/>
  <c r="D13" i="28" s="1"/>
  <c r="L13" i="19" s="1"/>
  <c r="M17" i="1" s="1"/>
  <c r="S76" i="26"/>
  <c r="D8" i="26" s="1"/>
  <c r="V76" i="24"/>
  <c r="E9" i="24" s="1"/>
  <c r="P76" i="26"/>
  <c r="E6" i="26" s="1"/>
  <c r="I76" i="26"/>
  <c r="D3" i="26" s="1"/>
  <c r="S76" i="30"/>
  <c r="D8" i="30" s="1"/>
  <c r="L8" i="17" s="1"/>
  <c r="AC76" i="30"/>
  <c r="D13" i="30" s="1"/>
  <c r="L13" i="17" s="1"/>
  <c r="Q76" i="29"/>
  <c r="D7" i="29" s="1"/>
  <c r="K7" i="17" s="1"/>
  <c r="T76" i="32"/>
  <c r="E8" i="32" s="1"/>
  <c r="Q76" i="23"/>
  <c r="D7" i="23" s="1"/>
  <c r="H76" i="29"/>
  <c r="E2" i="29" s="1"/>
  <c r="X76" i="29"/>
  <c r="E10" i="29" s="1"/>
  <c r="AA76" i="28"/>
  <c r="D12" i="28" s="1"/>
  <c r="G76" i="28"/>
  <c r="D2" i="28" s="1"/>
  <c r="O76" i="24"/>
  <c r="D6" i="24" s="1"/>
  <c r="W76" i="23"/>
  <c r="D10" i="23" s="1"/>
  <c r="D10" i="17" s="1"/>
  <c r="M76" i="26"/>
  <c r="D5" i="26" s="1"/>
  <c r="H5" i="19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H10" i="19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P7" i="19" s="1"/>
  <c r="W76" i="29"/>
  <c r="D10" i="29" s="1"/>
  <c r="M10" i="19" s="1"/>
  <c r="O76" i="28"/>
  <c r="D6" i="28" s="1"/>
  <c r="J6" i="17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G9" i="17" s="1"/>
  <c r="K76" i="29"/>
  <c r="D4" i="29" s="1"/>
  <c r="K4" i="17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J9" i="17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F7" i="19" s="1"/>
  <c r="O76" i="30"/>
  <c r="D6" i="30" s="1"/>
  <c r="L6" i="17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N6" i="17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L10" i="17" s="1"/>
  <c r="O76" i="26"/>
  <c r="D6" i="26" s="1"/>
  <c r="P76" i="32"/>
  <c r="E6" i="32" s="1"/>
  <c r="S76" i="25"/>
  <c r="D8" i="25" s="1"/>
  <c r="G8" i="19" s="1"/>
  <c r="P76" i="23"/>
  <c r="E6" i="23" s="1"/>
  <c r="Q76" i="30"/>
  <c r="D7" i="30" s="1"/>
  <c r="L7" i="17" s="1"/>
  <c r="D8" i="18"/>
  <c r="D10" i="18"/>
  <c r="D5" i="18"/>
  <c r="D28" i="18"/>
  <c r="D32" i="18"/>
  <c r="D36" i="18"/>
  <c r="D40" i="18"/>
  <c r="D44" i="18"/>
  <c r="D48" i="18"/>
  <c r="D52" i="18"/>
  <c r="D56" i="18"/>
  <c r="D22" i="18"/>
  <c r="D18" i="18"/>
  <c r="D4" i="18"/>
  <c r="D16" i="18"/>
  <c r="D6" i="18"/>
  <c r="D27" i="18"/>
  <c r="D35" i="18"/>
  <c r="D43" i="18"/>
  <c r="D51" i="18"/>
  <c r="D24" i="18"/>
  <c r="D7" i="18"/>
  <c r="D3" i="18"/>
  <c r="D13" i="18"/>
  <c r="D25" i="18"/>
  <c r="D29" i="18"/>
  <c r="D33" i="18"/>
  <c r="D37" i="18"/>
  <c r="D41" i="18"/>
  <c r="D45" i="18"/>
  <c r="D49" i="18"/>
  <c r="D53" i="18"/>
  <c r="D23" i="18"/>
  <c r="D21" i="18"/>
  <c r="D2" i="18"/>
  <c r="D15" i="18"/>
  <c r="D20" i="18"/>
  <c r="D19" i="18"/>
  <c r="D26" i="18"/>
  <c r="D30" i="18"/>
  <c r="D34" i="18"/>
  <c r="D38" i="18"/>
  <c r="D42" i="18"/>
  <c r="D46" i="18"/>
  <c r="D50" i="18"/>
  <c r="D54" i="18"/>
  <c r="D12" i="18"/>
  <c r="D14" i="18"/>
  <c r="D17" i="18"/>
  <c r="D31" i="18"/>
  <c r="D39" i="18"/>
  <c r="D47" i="18"/>
  <c r="D55" i="18"/>
  <c r="D9" i="18"/>
  <c r="D57" i="18"/>
  <c r="D60" i="18"/>
  <c r="D58" i="18"/>
  <c r="D61" i="18"/>
  <c r="D11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N5" i="17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I5" i="1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M13" i="19" s="1"/>
  <c r="N17" i="1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K8" i="19" s="1"/>
  <c r="L76" i="32"/>
  <c r="E4" i="32" s="1"/>
  <c r="U76" i="31"/>
  <c r="D9" i="31" s="1"/>
  <c r="M9" i="17" s="1"/>
  <c r="Z76" i="29"/>
  <c r="E11" i="29" s="1"/>
  <c r="Q76" i="28"/>
  <c r="D7" i="28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K3" i="19" s="1"/>
  <c r="U76" i="27"/>
  <c r="D9" i="27" s="1"/>
  <c r="K9" i="19" s="1"/>
  <c r="Y76" i="24"/>
  <c r="D11" i="24" s="1"/>
  <c r="E11" i="17" s="1"/>
  <c r="H76" i="24"/>
  <c r="E2" i="24" s="1"/>
  <c r="K76" i="31"/>
  <c r="D4" i="31" s="1"/>
  <c r="O3" i="19" s="1"/>
  <c r="Y76" i="28"/>
  <c r="D11" i="28" s="1"/>
  <c r="L11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E7" i="19"/>
  <c r="J3" i="17"/>
  <c r="M3" i="17"/>
  <c r="E7" i="17"/>
  <c r="F8" i="19"/>
  <c r="M3" i="19"/>
  <c r="D7" i="17"/>
  <c r="H9" i="19"/>
  <c r="G8" i="17"/>
  <c r="O7" i="19"/>
  <c r="M8" i="17"/>
  <c r="O8" i="19"/>
  <c r="M7" i="17"/>
  <c r="P12" i="19"/>
  <c r="N11" i="17"/>
  <c r="H6" i="19"/>
  <c r="G4" i="17"/>
  <c r="I7" i="17"/>
  <c r="O5" i="19"/>
  <c r="H4" i="19"/>
  <c r="G11" i="17"/>
  <c r="M12" i="19"/>
  <c r="E13" i="17"/>
  <c r="F13" i="19"/>
  <c r="G17" i="1" s="1"/>
  <c r="F9" i="19"/>
  <c r="H11" i="19"/>
  <c r="G10" i="17"/>
  <c r="H7" i="19"/>
  <c r="G6" i="17"/>
  <c r="K13" i="17"/>
  <c r="O6" i="19"/>
  <c r="O4" i="19"/>
  <c r="M2" i="17"/>
  <c r="E6" i="17"/>
  <c r="K12" i="19"/>
  <c r="M7" i="19"/>
  <c r="K6" i="17"/>
  <c r="P4" i="19"/>
  <c r="F5" i="19"/>
  <c r="H8" i="19"/>
  <c r="G7" i="17"/>
  <c r="K6" i="19"/>
  <c r="M5" i="19"/>
  <c r="E10" i="19"/>
  <c r="D11" i="17"/>
  <c r="E4" i="17"/>
  <c r="E3" i="17"/>
  <c r="F4" i="19"/>
  <c r="H3" i="19"/>
  <c r="G3" i="17"/>
  <c r="K7" i="19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N8" i="19" l="1"/>
  <c r="O12" i="1" s="1"/>
  <c r="N10" i="19"/>
  <c r="O14" i="1" s="1"/>
  <c r="N13" i="19"/>
  <c r="O17" i="1" s="1"/>
  <c r="N5" i="19"/>
  <c r="N6" i="19"/>
  <c r="K21" i="20"/>
  <c r="N12" i="19"/>
  <c r="O16" i="1" s="1"/>
  <c r="J13" i="17"/>
  <c r="P3" i="19"/>
  <c r="G5" i="19"/>
  <c r="I8" i="17"/>
  <c r="F8" i="17"/>
  <c r="N7" i="17"/>
  <c r="F2" i="17"/>
  <c r="G5" i="17"/>
  <c r="I15" i="20"/>
  <c r="I46" i="20" s="1"/>
  <c r="P6" i="19"/>
  <c r="K2" i="17"/>
  <c r="M10" i="17"/>
  <c r="K11" i="17"/>
  <c r="K10" i="17"/>
  <c r="M8" i="19"/>
  <c r="N12" i="1" s="1"/>
  <c r="M4" i="19"/>
  <c r="J12" i="17"/>
  <c r="O12" i="17" s="1"/>
  <c r="Q2" i="19" s="1"/>
  <c r="L12" i="19"/>
  <c r="M16" i="1" s="1"/>
  <c r="L9" i="19"/>
  <c r="M13" i="1" s="1"/>
  <c r="L2" i="19"/>
  <c r="R2" i="19" s="1"/>
  <c r="J2" i="17"/>
  <c r="L5" i="19"/>
  <c r="J5" i="17"/>
  <c r="L7" i="19"/>
  <c r="M11" i="1" s="1"/>
  <c r="J7" i="17"/>
  <c r="L6" i="19"/>
  <c r="L4" i="19"/>
  <c r="I13" i="17"/>
  <c r="O13" i="17" s="1"/>
  <c r="Q13" i="19" s="1"/>
  <c r="R17" i="1" s="1"/>
  <c r="K10" i="19"/>
  <c r="L14" i="1" s="1"/>
  <c r="K11" i="19"/>
  <c r="G3" i="19"/>
  <c r="G7" i="19"/>
  <c r="G13" i="19"/>
  <c r="H17" i="1" s="1"/>
  <c r="E8" i="19"/>
  <c r="F12" i="1" s="1"/>
  <c r="E6" i="19"/>
  <c r="E13" i="19"/>
  <c r="F17" i="1" s="1"/>
  <c r="E4" i="19"/>
  <c r="D5" i="17"/>
  <c r="M25" i="20"/>
  <c r="O33" i="20"/>
  <c r="I9" i="17"/>
  <c r="I2" i="17"/>
  <c r="K5" i="19"/>
  <c r="K20" i="20"/>
  <c r="Q37" i="20"/>
  <c r="Q46" i="20" s="1"/>
  <c r="O13" i="19"/>
  <c r="P17" i="1" s="1"/>
  <c r="N2" i="17"/>
  <c r="N7" i="19"/>
  <c r="O11" i="1" s="1"/>
  <c r="G10" i="19"/>
  <c r="H14" i="1" s="1"/>
  <c r="O32" i="20"/>
  <c r="M27" i="20"/>
  <c r="G4" i="19"/>
  <c r="G6" i="19"/>
  <c r="O31" i="20"/>
  <c r="Q39" i="20"/>
  <c r="E2" i="17"/>
  <c r="P5" i="19"/>
  <c r="H12" i="19"/>
  <c r="I16" i="1" s="1"/>
  <c r="M26" i="20"/>
  <c r="M46" i="20" s="1"/>
  <c r="L11" i="17"/>
  <c r="O30" i="20"/>
  <c r="O46" i="20" s="1"/>
  <c r="Q38" i="20"/>
  <c r="F3" i="19"/>
  <c r="N4" i="19"/>
  <c r="K4" i="19"/>
  <c r="M6" i="19"/>
  <c r="M9" i="19"/>
  <c r="N13" i="1" s="1"/>
  <c r="G12" i="19"/>
  <c r="H16" i="1" s="1"/>
  <c r="E77" i="1"/>
  <c r="K77" i="1" s="1"/>
  <c r="U77" i="1" s="1"/>
  <c r="K11" i="18"/>
  <c r="W11" i="18"/>
  <c r="N9" i="17"/>
  <c r="G11" i="19"/>
  <c r="H15" i="1" s="1"/>
  <c r="N13" i="17"/>
  <c r="N8" i="17"/>
  <c r="L9" i="17"/>
  <c r="O9" i="17" s="1"/>
  <c r="Q10" i="19" s="1"/>
  <c r="E68" i="1"/>
  <c r="K68" i="1" s="1"/>
  <c r="U68" i="1" s="1"/>
  <c r="K47" i="18"/>
  <c r="W47" i="18"/>
  <c r="W14" i="18"/>
  <c r="K14" i="18"/>
  <c r="W30" i="18"/>
  <c r="K30" i="18"/>
  <c r="W15" i="18"/>
  <c r="K15" i="18"/>
  <c r="E72" i="1"/>
  <c r="K72" i="1" s="1"/>
  <c r="U72" i="1" s="1"/>
  <c r="W51" i="18"/>
  <c r="K51" i="18"/>
  <c r="K22" i="18"/>
  <c r="W22" i="18"/>
  <c r="E78" i="1"/>
  <c r="K78" i="1" s="1"/>
  <c r="U78" i="1" s="1"/>
  <c r="W57" i="18"/>
  <c r="K57" i="18"/>
  <c r="E60" i="1"/>
  <c r="K60" i="1" s="1"/>
  <c r="U60" i="1" s="1"/>
  <c r="W39" i="18"/>
  <c r="K39" i="18"/>
  <c r="K12" i="18"/>
  <c r="W12" i="18"/>
  <c r="E63" i="1"/>
  <c r="K63" i="1" s="1"/>
  <c r="U63" i="1" s="1"/>
  <c r="W42" i="18"/>
  <c r="K42" i="18"/>
  <c r="K26" i="18"/>
  <c r="W26" i="18"/>
  <c r="K2" i="18"/>
  <c r="W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16" i="18"/>
  <c r="K16" i="18"/>
  <c r="K56" i="18"/>
  <c r="W56" i="18"/>
  <c r="E61" i="1"/>
  <c r="K61" i="1" s="1"/>
  <c r="U61" i="1" s="1"/>
  <c r="W40" i="18"/>
  <c r="K40" i="18"/>
  <c r="K5" i="18"/>
  <c r="W5" i="18"/>
  <c r="E81" i="1"/>
  <c r="K81" i="1" s="1"/>
  <c r="U81" i="1" s="1"/>
  <c r="W60" i="18"/>
  <c r="K60" i="18"/>
  <c r="E74" i="1"/>
  <c r="K74" i="1" s="1"/>
  <c r="U74" i="1" s="1"/>
  <c r="W53" i="18"/>
  <c r="K53" i="18"/>
  <c r="W13" i="18"/>
  <c r="K13" i="18"/>
  <c r="E65" i="1"/>
  <c r="K65" i="1" s="1"/>
  <c r="U65" i="1" s="1"/>
  <c r="K44" i="18"/>
  <c r="W44" i="18"/>
  <c r="P11" i="1"/>
  <c r="E82" i="1"/>
  <c r="K82" i="1" s="1"/>
  <c r="U82" i="1" s="1"/>
  <c r="K61" i="18"/>
  <c r="W61" i="18"/>
  <c r="W9" i="18"/>
  <c r="K9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19" i="18"/>
  <c r="K19" i="18"/>
  <c r="W21" i="18"/>
  <c r="K21" i="18"/>
  <c r="E66" i="1"/>
  <c r="K66" i="1" s="1"/>
  <c r="U66" i="1" s="1"/>
  <c r="K45" i="18"/>
  <c r="W45" i="18"/>
  <c r="K29" i="18"/>
  <c r="W29" i="18"/>
  <c r="W35" i="18"/>
  <c r="K35" i="18"/>
  <c r="K4" i="18"/>
  <c r="W4" i="18"/>
  <c r="E73" i="1"/>
  <c r="K73" i="1" s="1"/>
  <c r="U73" i="1" s="1"/>
  <c r="W52" i="18"/>
  <c r="K52" i="18"/>
  <c r="K36" i="18"/>
  <c r="W36" i="18"/>
  <c r="K10" i="18"/>
  <c r="W10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6" i="18"/>
  <c r="K6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7" i="18"/>
  <c r="K17" i="18"/>
  <c r="E71" i="1"/>
  <c r="K71" i="1" s="1"/>
  <c r="U71" i="1" s="1"/>
  <c r="W50" i="18"/>
  <c r="K50" i="18"/>
  <c r="W34" i="18"/>
  <c r="K34" i="18"/>
  <c r="K20" i="18"/>
  <c r="W20" i="18"/>
  <c r="K23" i="18"/>
  <c r="W23" i="18"/>
  <c r="E62" i="1"/>
  <c r="K62" i="1" s="1"/>
  <c r="U62" i="1" s="1"/>
  <c r="W41" i="18"/>
  <c r="K41" i="18"/>
  <c r="K25" i="18"/>
  <c r="W25" i="18"/>
  <c r="W24" i="18"/>
  <c r="K24" i="18"/>
  <c r="W27" i="18"/>
  <c r="K27" i="18"/>
  <c r="W18" i="18"/>
  <c r="K18" i="18"/>
  <c r="E69" i="1"/>
  <c r="K69" i="1" s="1"/>
  <c r="U69" i="1" s="1"/>
  <c r="W48" i="18"/>
  <c r="K48" i="18"/>
  <c r="K32" i="18"/>
  <c r="W32" i="18"/>
  <c r="W8" i="18"/>
  <c r="K8" i="18"/>
  <c r="E5" i="19"/>
  <c r="F6" i="17"/>
  <c r="O12" i="19"/>
  <c r="N4" i="17"/>
  <c r="F10" i="19"/>
  <c r="G14" i="1" s="1"/>
  <c r="E12" i="19"/>
  <c r="F16" i="1" s="1"/>
  <c r="N10" i="17"/>
  <c r="F6" i="19"/>
  <c r="D9" i="17"/>
  <c r="D2" i="17"/>
  <c r="H13" i="19"/>
  <c r="I17" i="1" s="1"/>
  <c r="O9" i="19"/>
  <c r="P13" i="1" s="1"/>
  <c r="I6" i="17"/>
  <c r="M11" i="17"/>
  <c r="L3" i="19"/>
  <c r="L2" i="17"/>
  <c r="E3" i="19"/>
  <c r="L10" i="19"/>
  <c r="M14" i="1" s="1"/>
  <c r="L8" i="19"/>
  <c r="M12" i="1" s="1"/>
  <c r="F11" i="19"/>
  <c r="G15" i="1" s="1"/>
  <c r="J11" i="17"/>
  <c r="F9" i="17"/>
  <c r="F5" i="17"/>
  <c r="G2" i="17"/>
  <c r="M4" i="17"/>
  <c r="N3" i="19"/>
  <c r="P14" i="1"/>
  <c r="H12" i="1"/>
  <c r="Q14" i="1"/>
  <c r="P12" i="1"/>
  <c r="H13" i="1"/>
  <c r="J8" i="17"/>
  <c r="G12" i="1"/>
  <c r="F13" i="1"/>
  <c r="F12" i="19"/>
  <c r="G16" i="1" s="1"/>
  <c r="J4" i="17"/>
  <c r="Q13" i="1"/>
  <c r="I14" i="1"/>
  <c r="D14" i="1"/>
  <c r="L13" i="1"/>
  <c r="F14" i="1"/>
  <c r="L11" i="1"/>
  <c r="Q11" i="1"/>
  <c r="N11" i="1"/>
  <c r="G13" i="1"/>
  <c r="F15" i="1"/>
  <c r="P15" i="1"/>
  <c r="L16" i="1"/>
  <c r="N15" i="1"/>
  <c r="N16" i="1"/>
  <c r="I15" i="1"/>
  <c r="M15" i="1"/>
  <c r="Q15" i="1"/>
  <c r="Q16" i="1"/>
  <c r="I12" i="1"/>
  <c r="I13" i="1"/>
  <c r="Q12" i="1"/>
  <c r="D15" i="1"/>
  <c r="D16" i="1"/>
  <c r="N14" i="1"/>
  <c r="O15" i="1"/>
  <c r="L12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J46" i="20"/>
  <c r="N46" i="20"/>
  <c r="R46" i="20"/>
  <c r="G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O10" i="17" l="1"/>
  <c r="Q11" i="19" s="1"/>
  <c r="R15" i="1" s="1"/>
  <c r="R11" i="19"/>
  <c r="L15" i="1"/>
  <c r="S15" i="1" s="1"/>
  <c r="R12" i="19"/>
  <c r="S17" i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V70" i="1"/>
  <c r="V69" i="1"/>
  <c r="V65" i="1"/>
  <c r="R14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13" i="18" s="1"/>
  <c r="O33" i="17"/>
  <c r="O25" i="17"/>
  <c r="O17" i="17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6" i="18" s="1"/>
  <c r="O32" i="17"/>
  <c r="O28" i="17"/>
  <c r="O24" i="17"/>
  <c r="O20" i="17"/>
  <c r="O16" i="17"/>
  <c r="H36" i="17"/>
  <c r="H28" i="17"/>
  <c r="J4" i="18" s="1"/>
  <c r="H20" i="17"/>
  <c r="O41" i="17"/>
  <c r="S28" i="18" s="1"/>
  <c r="O29" i="17"/>
  <c r="O21" i="17"/>
  <c r="O15" i="17"/>
  <c r="H42" i="17"/>
  <c r="J29" i="18" s="1"/>
  <c r="H38" i="17"/>
  <c r="J25" i="18" s="1"/>
  <c r="H34" i="17"/>
  <c r="J13" i="18" s="1"/>
  <c r="H30" i="17"/>
  <c r="H26" i="17"/>
  <c r="H22" i="17"/>
  <c r="H18" i="17"/>
  <c r="O43" i="17"/>
  <c r="S30" i="18" s="1"/>
  <c r="O39" i="17"/>
  <c r="S26" i="18" s="1"/>
  <c r="O35" i="17"/>
  <c r="O31" i="17"/>
  <c r="O27" i="17"/>
  <c r="O23" i="17"/>
  <c r="S17" i="18" s="1"/>
  <c r="O19" i="17"/>
  <c r="S24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8" i="18" l="1"/>
  <c r="S4" i="18"/>
  <c r="S8" i="18"/>
  <c r="S16" i="18"/>
  <c r="S15" i="18"/>
  <c r="S2" i="18"/>
  <c r="S7" i="18"/>
  <c r="S5" i="18"/>
  <c r="S23" i="18"/>
  <c r="J16" i="18"/>
  <c r="J14" i="18"/>
  <c r="J20" i="18"/>
  <c r="J17" i="18"/>
  <c r="J7" i="18"/>
  <c r="J18" i="18"/>
  <c r="J10" i="18"/>
  <c r="J5" i="18"/>
  <c r="J6" i="18"/>
  <c r="J19" i="18"/>
  <c r="J8" i="18"/>
  <c r="S19" i="18"/>
  <c r="J24" i="18"/>
  <c r="S12" i="18"/>
  <c r="J22" i="18"/>
  <c r="S20" i="18"/>
  <c r="S22" i="18"/>
  <c r="J9" i="18"/>
  <c r="J23" i="18"/>
  <c r="S14" i="18"/>
  <c r="S9" i="18"/>
  <c r="J3" i="18"/>
  <c r="J12" i="18"/>
  <c r="S21" i="18"/>
  <c r="J15" i="18"/>
  <c r="S10" i="18"/>
  <c r="J21" i="18"/>
  <c r="S3" i="18"/>
  <c r="J2" i="18"/>
  <c r="I11" i="19"/>
  <c r="P10" i="17"/>
  <c r="S11" i="19" s="1"/>
  <c r="T15" i="1" s="1"/>
  <c r="I9" i="19"/>
  <c r="P8" i="17"/>
  <c r="S9" i="19" s="1"/>
  <c r="O75" i="17"/>
  <c r="S11" i="18"/>
  <c r="R11" i="18" s="1"/>
  <c r="J11" i="18"/>
  <c r="I11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19" i="18"/>
  <c r="R14" i="18"/>
  <c r="R15" i="18"/>
  <c r="R6" i="18"/>
  <c r="R2" i="18"/>
  <c r="R4" i="18"/>
  <c r="R30" i="18"/>
  <c r="R26" i="18"/>
  <c r="R12" i="18"/>
  <c r="R18" i="18"/>
  <c r="R20" i="18"/>
  <c r="R9" i="18"/>
  <c r="R33" i="18"/>
  <c r="R32" i="18"/>
  <c r="R36" i="18"/>
  <c r="R5" i="18"/>
  <c r="R8" i="18"/>
  <c r="R23" i="18"/>
  <c r="R24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4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6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E7" i="6" s="1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O84" i="1" l="1"/>
  <c r="N84" i="1"/>
  <c r="M84" i="1"/>
  <c r="L84" i="1"/>
  <c r="H84" i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6" i="19"/>
  <c r="R3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6" i="19" s="1"/>
  <c r="D3" i="6"/>
  <c r="U42" i="1" l="1"/>
  <c r="D5" i="19"/>
  <c r="T5" i="19" s="1"/>
  <c r="T7" i="19"/>
  <c r="D3" i="19"/>
  <c r="J3" i="19" s="1"/>
  <c r="E11" i="1"/>
  <c r="D4" i="19"/>
  <c r="J4" i="19" s="1"/>
  <c r="K84" i="1"/>
  <c r="S84" i="1"/>
  <c r="T6" i="19"/>
  <c r="J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7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4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P26" i="17"/>
  <c r="V17" i="18" s="1"/>
  <c r="P23" i="17"/>
  <c r="P16" i="17"/>
  <c r="P21" i="17"/>
  <c r="P17" i="17"/>
  <c r="P20" i="17"/>
  <c r="P25" i="17"/>
  <c r="P18" i="17"/>
  <c r="P19" i="17"/>
  <c r="V43" i="1" l="1"/>
  <c r="V42" i="1"/>
  <c r="V14" i="18"/>
  <c r="V12" i="18"/>
  <c r="V18" i="18"/>
  <c r="V21" i="18"/>
  <c r="T3" i="19"/>
  <c r="V9" i="18"/>
  <c r="V5" i="18"/>
  <c r="J5" i="19"/>
  <c r="I5" i="19" s="1"/>
  <c r="V23" i="18"/>
  <c r="V20" i="18"/>
  <c r="V3" i="18"/>
  <c r="V8" i="18"/>
  <c r="V22" i="18"/>
  <c r="V6" i="18"/>
  <c r="V19" i="18"/>
  <c r="V13" i="18"/>
  <c r="V15" i="18"/>
  <c r="V16" i="18"/>
  <c r="V4" i="18"/>
  <c r="V2" i="18"/>
  <c r="I3" i="19"/>
  <c r="I6" i="19"/>
  <c r="I4" i="19"/>
  <c r="Q4" i="19"/>
  <c r="R6" i="1" s="1"/>
  <c r="P2" i="17"/>
  <c r="I31" i="18"/>
  <c r="I2" i="18"/>
  <c r="I9" i="18"/>
  <c r="I25" i="18"/>
  <c r="I34" i="18"/>
  <c r="I32" i="18"/>
  <c r="I20" i="18"/>
  <c r="I23" i="18"/>
  <c r="I24" i="18"/>
  <c r="I15" i="18"/>
  <c r="I4" i="18"/>
  <c r="I22" i="18"/>
  <c r="I10" i="18"/>
  <c r="I3" i="18"/>
  <c r="I8" i="18"/>
  <c r="I21" i="18"/>
  <c r="I38" i="18"/>
  <c r="I14" i="18"/>
  <c r="I19" i="18"/>
  <c r="I17" i="18"/>
  <c r="I37" i="18"/>
  <c r="I6" i="18"/>
  <c r="I16" i="18"/>
  <c r="I36" i="18"/>
  <c r="I18" i="18"/>
  <c r="I13" i="18"/>
  <c r="I35" i="18"/>
  <c r="I30" i="18"/>
  <c r="I5" i="18"/>
  <c r="I33" i="18"/>
  <c r="I29" i="18"/>
  <c r="I26" i="18"/>
  <c r="I28" i="18"/>
  <c r="I27" i="18"/>
  <c r="I12" i="18"/>
  <c r="Q5" i="19"/>
  <c r="Q7" i="19"/>
  <c r="Q3" i="19"/>
  <c r="Q8" i="19"/>
  <c r="Q6" i="19"/>
  <c r="V48" i="1"/>
  <c r="R7" i="18"/>
  <c r="V58" i="1"/>
  <c r="V57" i="1"/>
  <c r="T4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0" i="18" s="1"/>
  <c r="P4" i="17"/>
  <c r="S6" i="19" s="1"/>
  <c r="V7" i="18" l="1"/>
  <c r="U7" i="18" s="1"/>
  <c r="J10" i="1"/>
  <c r="S3" i="19"/>
  <c r="V24" i="18"/>
  <c r="U24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1" i="18"/>
  <c r="U11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13" i="18"/>
  <c r="R38" i="18"/>
  <c r="U4" i="18"/>
  <c r="U14" i="18"/>
  <c r="U29" i="18"/>
  <c r="U37" i="18"/>
  <c r="U8" i="18"/>
  <c r="R10" i="18"/>
  <c r="R22" i="18"/>
  <c r="R3" i="18"/>
  <c r="R25" i="1" s="1"/>
  <c r="U5" i="18"/>
  <c r="U36" i="18"/>
  <c r="R16" i="18"/>
  <c r="U23" i="18"/>
  <c r="U12" i="18"/>
  <c r="U15" i="18"/>
  <c r="U20" i="18"/>
  <c r="R27" i="18"/>
  <c r="R34" i="18"/>
  <c r="R54" i="1" s="1"/>
  <c r="R35" i="18"/>
  <c r="U25" i="18"/>
  <c r="U19" i="18"/>
  <c r="U2" i="18"/>
  <c r="U18" i="18"/>
  <c r="U26" i="18"/>
  <c r="U30" i="18"/>
  <c r="U33" i="18"/>
  <c r="U6" i="18"/>
  <c r="R17" i="18"/>
  <c r="U9" i="18"/>
  <c r="R21" i="18"/>
  <c r="R36" i="1" s="1"/>
  <c r="R31" i="18"/>
  <c r="S4" i="19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8" i="1" l="1"/>
  <c r="R31" i="1"/>
  <c r="R27" i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6" i="18"/>
  <c r="T39" i="1" s="1"/>
  <c r="U27" i="18"/>
  <c r="T47" i="1" s="1"/>
  <c r="U28" i="18"/>
  <c r="T49" i="1" s="1"/>
  <c r="U31" i="18"/>
  <c r="T51" i="1" s="1"/>
  <c r="U32" i="18"/>
  <c r="U10" i="18"/>
  <c r="T31" i="1" s="1"/>
  <c r="U21" i="18"/>
  <c r="U35" i="18"/>
  <c r="U38" i="18"/>
  <c r="U22" i="18"/>
  <c r="U34" i="18"/>
  <c r="T54" i="1" s="1"/>
  <c r="U3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<sst xmlns="http://schemas.openxmlformats.org/spreadsheetml/2006/main" count="678" uniqueCount="179">
  <si>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</si>
  <si>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</si>
  <si>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</si>
  <si>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</si>
  <si>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</si>
  <si>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</si>
  <si>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</si>
  <si>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</si>
  <si>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</si>
  <si>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</si>
  <si>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</si>
  <si>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</si>
  <si>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</si>
  <si>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</si>
  <si>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</si>
  <si>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</si>
  <si>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</si>
  <si>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</si>
  <si>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</si>
  <si>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</si>
  <si>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</si>
  <si>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</si>
  <si>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</si>
  <si>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</si>
  <si>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</si>
  <si>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</si>
  <si>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</si>
  <si>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</si>
  <si>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</si>
  <si>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</si>
  <si>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</si>
  <si>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</si>
  <si>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</si>
  <si>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</si>
  <si>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</si>
  <si>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</si>
  <si>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</si>
  <si>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</si>
  <si>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</si>
  <si>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</si>
  <si>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</si>
  <si>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</si>
  <si>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</si>
  <si>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</si>
  <si>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</si>
  <si>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</si>
  <si>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</si>
  <si>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</si>
  <si>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</si>
  <si>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</si>
  <si>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</si>
  <si>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</si>
  <si>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</si>
  <si>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</si>
  <si>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</si>
  <si>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</si>
  <si>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</si>
  <si>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</si>
  <si>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</si>
  <si>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</si>
  <si>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</si>
  <si>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</si>
  <si>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</si>
  <si>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</si>
  <si>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</si>
  <si>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</si>
  <si>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</si>
  <si>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</si>
  <si>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</si>
  <si>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</si>
  <si>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</si>
  <si>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</si>
  <si>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</si>
  <si>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</si>
  <si>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</si>
  <si>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</si>
  <si>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</si>
  <si>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</si>
  <si>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</si>
  <si>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</si>
  <si>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</si>
  <si>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</si>
  <si>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</si>
  <si>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</si>
  <si>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</si>
  <si>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</si>
  <si>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</si>
  <si>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</si>
  <si>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</si>
  <si>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</si>
  <si>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</si>
  <si>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</si>
  <si>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</si>
  <si>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</si>
  <si>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</si>
  <si>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</si>
  <si>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</si>
  <si>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</si>
  <si>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</si>
  <si>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</si>
  <si>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</si>
  <si>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</si>
  <si>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</si>
  <si>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</si>
  <si>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</si>
  <si>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</si>
  <si>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</si>
  <si>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</si>
  <si>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</si>
  <si>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</si>
  <si>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</si>
  <si>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</si>
  <si>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</si>
  <si>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</si>
  <si>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</si>
  <si>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</si>
  <si>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</si>
  <si>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</si>
  <si>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</si>
  <si>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</si>
  <si>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</si>
  <si>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</si>
  <si>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</si>
  <si>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</si>
  <si>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</si>
  <si>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</si>
  <si>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</si>
  <si>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</si>
  <si>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</si>
  <si>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</si>
  <si>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</si>
  <si>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</si>
  <si>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</si>
  <si>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</si>
  <si>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</si>
  <si>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</si>
  <si>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</si>
  <si>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</si>
  <si>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</si>
  <si>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</si>
  <si>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</si>
  <si>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</si>
  <si>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</si>
  <si>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</si>
  <si>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</si>
  <si>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</si>
  <si>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</si>
  <si>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</si>
  <si>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</si>
  <si>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</si>
  <si>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</si>
  <si>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</si>
  <si>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</si>
  <si>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</si>
  <si>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</si>
  <si>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</si>
  <si>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</si>
  <si>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</si>
  <si>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</si>
  <si>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</si>
  <si>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</si>
  <si>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</si>
  <si>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</si>
  <si>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</si>
  <si>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</si>
  <si>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</si>
  <si>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</si>
  <si>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</si>
  <si>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</si>
  <si>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</si>
  <si>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</si>
  <si>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</si>
  <si>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</si>
  <si>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</si>
  <si>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</si>
  <si>
    <t>Kuper, Frank</t>
  </si>
  <si>
    <t>05955/988578</t>
  </si>
  <si>
    <t>Kuper, Jansen</t>
  </si>
  <si>
    <t>Pohlabeln,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</si>
</sst>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L30" sqref="L3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/>
      <c r="N1" s="161"/>
      <c r="O1" s="161"/>
      <c r="P1" s="160" t="s">
        <v>67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135</v>
      </c>
      <c r="E3" s="111" t="s">
        <v>136</v>
      </c>
      <c r="F3" s="111" t="s">
        <v>137</v>
      </c>
      <c r="G3" s="111" t="s">
        <v>138</v>
      </c>
      <c r="H3" s="111" t="s">
        <v>139</v>
      </c>
      <c r="I3" s="111"/>
      <c r="J3" s="163" t="s">
        <v>1</v>
      </c>
      <c r="K3" s="163"/>
      <c r="L3" s="111" t="s">
        <v>140</v>
      </c>
      <c r="M3" s="111" t="s">
        <v>141</v>
      </c>
      <c r="N3" s="111" t="s">
        <v>142</v>
      </c>
      <c r="O3" s="111" t="s">
        <v>143</v>
      </c>
      <c r="P3" s="111" t="s">
        <v>144</v>
      </c>
      <c r="Q3" s="111" t="s">
        <v>145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30"/>
      <c r="J4" s="29" t="s">
        <v>0</v>
      </c>
      <c r="K4" s="31" t="s">
        <v>4</v>
      </c>
      <c r="L4" s="30" t="s">
        <v>129</v>
      </c>
      <c r="M4" s="30" t="s">
        <v>130</v>
      </c>
      <c r="N4" s="30" t="s">
        <v>131</v>
      </c>
      <c r="O4" s="30" t="s">
        <v>132</v>
      </c>
      <c r="P4" s="30" t="s">
        <v>133</v>
      </c>
      <c r="Q4" s="30" t="s">
        <v>134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'Wettkampf 1'!B2</f>
        <v>SV Esterwegen</v>
      </c>
      <c r="C6" s="155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1061.7</v>
      </c>
      <c r="M6" s="36">
        <f>'Übersicht Gruppen'!L2</f>
        <v>1087.8</v>
      </c>
      <c r="N6" s="36">
        <f>'Übersicht Gruppen'!M2</f>
        <v>1069.2</v>
      </c>
      <c r="O6" s="36">
        <f>'Übersicht Gruppen'!N2</f>
        <v>1054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4272.7</v>
      </c>
      <c r="T6" s="37">
        <f>'Übersicht Gruppen'!S2</f>
        <v>0</v>
      </c>
      <c r="U6" s="38">
        <f>SUM(S6+K6)</f>
        <v>9763.2999999999993</v>
      </c>
      <c r="V6" s="159"/>
    </row>
    <row r="7" spans="1:22" ht="20.25" customHeight="1" x14ac:dyDescent="0.25">
      <c r="A7" s="39">
        <v>2</v>
      </c>
      <c r="B7" s="156" t="str">
        <f>'Übersicht Gruppen'!B3</f>
        <v>SVLähden</v>
      </c>
      <c r="C7" s="157"/>
      <c r="D7" s="40">
        <f>'Übersicht Gruppen'!C3</f>
        <v>763.09999999999991</v>
      </c>
      <c r="E7" s="40">
        <f>'Übersicht Gruppen'!D3</f>
        <v>1149.0999999999999</v>
      </c>
      <c r="F7" s="40">
        <f>'Übersicht Gruppen'!E3</f>
        <v>1156.0999999999999</v>
      </c>
      <c r="G7" s="40">
        <f>'Übersicht Gruppen'!F3</f>
        <v>1129.4000000000001</v>
      </c>
      <c r="H7" s="40">
        <f>'Übersicht Gruppen'!G3</f>
        <v>385.3</v>
      </c>
      <c r="I7" s="40">
        <f>'Übersicht Gruppen'!H3</f>
        <v>0</v>
      </c>
      <c r="J7" s="41">
        <f>'Übersicht Gruppen'!I3</f>
        <v>1145.75</v>
      </c>
      <c r="K7" s="42">
        <f t="shared" si="0"/>
        <v>4583</v>
      </c>
      <c r="L7" s="40">
        <f>'Übersicht Gruppen'!K3</f>
        <v>0</v>
      </c>
      <c r="M7" s="40">
        <f>'Übersicht Gruppen'!L3</f>
        <v>1158.4000000000001</v>
      </c>
      <c r="N7" s="40">
        <f>'Übersicht Gruppen'!M3</f>
        <v>1182.3</v>
      </c>
      <c r="O7" s="40">
        <f>'Übersicht Gruppen'!N3</f>
        <v>768.2</v>
      </c>
      <c r="P7" s="40">
        <f>'Übersicht Gruppen'!O3</f>
        <v>0</v>
      </c>
      <c r="Q7" s="40">
        <f>'Übersicht Gruppen'!P3</f>
        <v>0</v>
      </c>
      <c r="R7" s="41">
        <f>'Übersicht Gruppen'!Q3</f>
        <v>1036.3</v>
      </c>
      <c r="S7" s="42">
        <f t="shared" si="1"/>
        <v>3108.8999999999996</v>
      </c>
      <c r="T7" s="41">
        <f>'Übersicht Gruppen'!S3</f>
        <v>1098.8428571428572</v>
      </c>
      <c r="U7" s="42">
        <f t="shared" ref="U7:U17" si="2">SUM(S7+K7)</f>
        <v>7691.9</v>
      </c>
      <c r="V7" s="42">
        <f>(U6-U7)*-1</f>
        <v>-2071.3999999999996</v>
      </c>
    </row>
    <row r="8" spans="1:22" ht="20.25" customHeight="1" x14ac:dyDescent="0.25">
      <c r="A8" s="43">
        <v>3</v>
      </c>
      <c r="B8" s="154" t="str">
        <f>'Übersicht Gruppen'!B4</f>
        <v>SV Börgermoor</v>
      </c>
      <c r="C8" s="155"/>
      <c r="D8" s="36">
        <f>'Übersicht Gruppen'!C4</f>
        <v>748.6</v>
      </c>
      <c r="E8" s="36">
        <f>'Übersicht Gruppen'!D4</f>
        <v>853.59999999999991</v>
      </c>
      <c r="F8" s="36">
        <f>'Übersicht Gruppen'!E4</f>
        <v>897.19999999999993</v>
      </c>
      <c r="G8" s="36">
        <f>'Übersicht Gruppen'!F4</f>
        <v>630.1</v>
      </c>
      <c r="H8" s="36">
        <f>'Übersicht Gruppen'!G4</f>
        <v>656</v>
      </c>
      <c r="I8" s="36">
        <f>'Übersicht Gruppen'!H4</f>
        <v>0</v>
      </c>
      <c r="J8" s="37">
        <f>'Übersicht Gruppen'!I4</f>
        <v>757.09999999999991</v>
      </c>
      <c r="K8" s="38">
        <f t="shared" si="0"/>
        <v>3785.4999999999995</v>
      </c>
      <c r="L8" s="36">
        <f>'Übersicht Gruppen'!K4</f>
        <v>918.40000000000009</v>
      </c>
      <c r="M8" s="36">
        <f>'Übersicht Gruppen'!L4</f>
        <v>937.8</v>
      </c>
      <c r="N8" s="36">
        <f>'Übersicht Gruppen'!M4</f>
        <v>976.6</v>
      </c>
      <c r="O8" s="36">
        <f>'Übersicht Gruppen'!N4</f>
        <v>940</v>
      </c>
      <c r="P8" s="36">
        <f>'Übersicht Gruppen'!O4</f>
        <v>0</v>
      </c>
      <c r="Q8" s="36">
        <f>'Übersicht Gruppen'!P4</f>
        <v>0</v>
      </c>
      <c r="R8" s="37">
        <f>'Übersicht Gruppen'!Q4</f>
        <v>943.2</v>
      </c>
      <c r="S8" s="38">
        <f t="shared" si="1"/>
        <v>3772.8</v>
      </c>
      <c r="T8" s="37">
        <f>'Übersicht Gruppen'!S4</f>
        <v>839.81111111111113</v>
      </c>
      <c r="U8" s="38">
        <f t="shared" si="2"/>
        <v>7558.2999999999993</v>
      </c>
      <c r="V8" s="38">
        <f t="shared" ref="V8:V17" si="3">(U7-U8)*-1</f>
        <v>-133.60000000000036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666.7</v>
      </c>
      <c r="M9" s="40">
        <f>'Übersicht Gruppen'!L5</f>
        <v>642.5</v>
      </c>
      <c r="N9" s="40">
        <f>'Übersicht Gruppen'!M5</f>
        <v>326.60000000000002</v>
      </c>
      <c r="O9" s="40">
        <f>'Übersicht Gruppen'!N5</f>
        <v>651.6</v>
      </c>
      <c r="P9" s="40">
        <f>'Übersicht Gruppen'!O5</f>
        <v>0</v>
      </c>
      <c r="Q9" s="40">
        <f>'Übersicht Gruppen'!P5</f>
        <v>0</v>
      </c>
      <c r="R9" s="41">
        <f>'Übersicht Gruppen'!Q5</f>
        <v>571.85</v>
      </c>
      <c r="S9" s="42">
        <f t="shared" si="1"/>
        <v>2287.4</v>
      </c>
      <c r="T9" s="41">
        <f>'Übersicht Gruppen'!S5</f>
        <v>617.95555555555563</v>
      </c>
      <c r="U9" s="42">
        <f t="shared" si="2"/>
        <v>5561.6</v>
      </c>
      <c r="V9" s="42">
        <f t="shared" si="3"/>
        <v>-1996.6999999999989</v>
      </c>
    </row>
    <row r="10" spans="1:22" ht="20.25" customHeight="1" x14ac:dyDescent="0.25">
      <c r="A10" s="44">
        <v>5</v>
      </c>
      <c r="B10" s="154" t="str">
        <f>'Übersicht Gruppen'!B6</f>
        <v>SV Lorup</v>
      </c>
      <c r="C10" s="155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385.4</v>
      </c>
      <c r="K10" s="38">
        <f t="shared" si="0"/>
        <v>1927</v>
      </c>
      <c r="L10" s="36">
        <f>'Übersicht Gruppen'!K6</f>
        <v>877.89999999999986</v>
      </c>
      <c r="M10" s="36">
        <f>'Übersicht Gruppen'!L6</f>
        <v>514.29999999999995</v>
      </c>
      <c r="N10" s="36">
        <f>'Übersicht Gruppen'!M6</f>
        <v>609.9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500.52499999999998</v>
      </c>
      <c r="S10" s="38">
        <f t="shared" si="1"/>
        <v>2002.1</v>
      </c>
      <c r="T10" s="37">
        <f>'Übersicht Gruppen'!S6</f>
        <v>436.56666666666666</v>
      </c>
      <c r="U10" s="38">
        <f t="shared" si="2"/>
        <v>3929.1</v>
      </c>
      <c r="V10" s="38">
        <f t="shared" si="3"/>
        <v>-1632.5000000000005</v>
      </c>
    </row>
    <row r="11" spans="1:22" ht="20.25" customHeight="1" x14ac:dyDescent="0.2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-3929.1</v>
      </c>
    </row>
    <row r="12" spans="1:22" ht="20.25" customHeight="1" x14ac:dyDescent="0.25">
      <c r="A12" s="44">
        <v>7</v>
      </c>
      <c r="B12" s="154" t="str">
        <f>'Übersicht Gruppen'!B8</f>
        <v>Verein VII</v>
      </c>
      <c r="C12" s="155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6" t="str">
        <f>'Übersicht Gruppen'!B9</f>
        <v>Verein VIII</v>
      </c>
      <c r="C13" s="157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4" t="str">
        <f>'Übersicht Gruppen'!B10</f>
        <v>Verein IX</v>
      </c>
      <c r="C14" s="155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6" t="str">
        <f>'Übersicht Gruppen'!B11</f>
        <v>Verein X</v>
      </c>
      <c r="C15" s="157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696.99999999999989</v>
      </c>
      <c r="G19" s="36">
        <f t="shared" si="4"/>
        <v>585.08333333333337</v>
      </c>
      <c r="H19" s="36">
        <f t="shared" si="4"/>
        <v>528.86666666666667</v>
      </c>
      <c r="I19" s="36">
        <f t="shared" si="4"/>
        <v>0</v>
      </c>
      <c r="J19" s="37">
        <f t="shared" si="4"/>
        <v>490.51499999999993</v>
      </c>
      <c r="K19" s="38">
        <f>SUM(K6:K11)/6</f>
        <v>3176.7166666666667</v>
      </c>
      <c r="L19" s="36">
        <f t="shared" si="4"/>
        <v>587.44999999999993</v>
      </c>
      <c r="M19" s="36">
        <f t="shared" si="4"/>
        <v>723.4666666666667</v>
      </c>
      <c r="N19" s="36">
        <f t="shared" si="4"/>
        <v>694.09999999999991</v>
      </c>
      <c r="O19" s="36">
        <f t="shared" si="4"/>
        <v>568.96666666666658</v>
      </c>
      <c r="P19" s="36">
        <f t="shared" si="4"/>
        <v>0</v>
      </c>
      <c r="Q19" s="36">
        <f t="shared" si="4"/>
        <v>0</v>
      </c>
      <c r="R19" s="37">
        <f t="shared" si="4"/>
        <v>508.64583333333331</v>
      </c>
      <c r="S19" s="36">
        <f t="shared" si="4"/>
        <v>2573.9833333333331</v>
      </c>
      <c r="T19" s="37">
        <f t="shared" si="4"/>
        <v>498.86269841269842</v>
      </c>
      <c r="U19" s="38">
        <f t="shared" si="4"/>
        <v>5750.7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Suhle Annlena</v>
      </c>
      <c r="C23" s="88" t="str">
        <f>'Übersicht Schützen'!B2</f>
        <v>SV Esterwegen</v>
      </c>
      <c r="D23" s="55">
        <f>'Übersicht Schützen'!C2</f>
        <v>387.1</v>
      </c>
      <c r="E23" s="38">
        <f>'Übersicht Schützen'!D2</f>
        <v>383.7</v>
      </c>
      <c r="F23" s="38">
        <f>'Übersicht Schützen'!E2</f>
        <v>386.2</v>
      </c>
      <c r="G23" s="38">
        <f>'Übersicht Schützen'!F2</f>
        <v>378.4</v>
      </c>
      <c r="H23" s="38">
        <f>'Übersicht Schützen'!G2</f>
        <v>386.6</v>
      </c>
      <c r="I23" s="38">
        <f>'Übersicht Schützen'!H2</f>
        <v>0</v>
      </c>
      <c r="J23" s="56">
        <f>'Übersicht Schützen'!I2</f>
        <v>384.4</v>
      </c>
      <c r="K23" s="38">
        <f>SUM(D23:I23)</f>
        <v>1922</v>
      </c>
      <c r="L23" s="38">
        <f>'Übersicht Schützen'!L2</f>
        <v>378.4</v>
      </c>
      <c r="M23" s="38">
        <f>'Übersicht Schützen'!M2</f>
        <v>376</v>
      </c>
      <c r="N23" s="38">
        <f>'Übersicht Schützen'!N2</f>
        <v>382.5</v>
      </c>
      <c r="O23" s="38">
        <f>'Übersicht Schützen'!O2</f>
        <v>374.5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377.85</v>
      </c>
      <c r="S23" s="38">
        <f>SUM(L23:Q23)</f>
        <v>1511.4</v>
      </c>
      <c r="T23" s="56">
        <f>'Übersicht Schützen'!U2</f>
        <v>381.48888888888888</v>
      </c>
      <c r="U23" s="38">
        <f>SUM(K23+S23)</f>
        <v>3433.4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Gäken Lena</v>
      </c>
      <c r="C24" s="89" t="str">
        <f>'Übersicht Schützen'!B3</f>
        <v>SV Esterwegen</v>
      </c>
      <c r="D24" s="58">
        <f>'Übersicht Schützen'!C3</f>
        <v>381.4</v>
      </c>
      <c r="E24" s="42">
        <f>'Übersicht Schützen'!D3</f>
        <v>388.5</v>
      </c>
      <c r="F24" s="42">
        <f>'Übersicht Schützen'!E3</f>
        <v>369.7</v>
      </c>
      <c r="G24" s="42">
        <f>'Übersicht Schützen'!F3</f>
        <v>385.7</v>
      </c>
      <c r="H24" s="42">
        <f>'Übersicht Schützen'!G3</f>
        <v>386.5</v>
      </c>
      <c r="I24" s="42">
        <f>'Übersicht Schützen'!H3</f>
        <v>0</v>
      </c>
      <c r="J24" s="59">
        <f>'Übersicht Schützen'!I3</f>
        <v>382.36</v>
      </c>
      <c r="K24" s="42">
        <f>SUM(D24:I24)</f>
        <v>1911.8</v>
      </c>
      <c r="L24" s="42">
        <f>'Übersicht Schützen'!L3</f>
        <v>366.6</v>
      </c>
      <c r="M24" s="42">
        <f>'Übersicht Schützen'!M3</f>
        <v>375.5</v>
      </c>
      <c r="N24" s="42">
        <f>'Übersicht Schützen'!N3</f>
        <v>372.5</v>
      </c>
      <c r="O24" s="42">
        <f>'Übersicht Schützen'!O3</f>
        <v>369.7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371.07499999999999</v>
      </c>
      <c r="S24" s="42">
        <f t="shared" ref="S24:S58" si="5">SUM(L24:Q24)</f>
        <v>1484.3</v>
      </c>
      <c r="T24" s="59">
        <f>'Übersicht Schützen'!U3</f>
        <v>377.34444444444443</v>
      </c>
      <c r="U24" s="42">
        <f t="shared" ref="U24:U58" si="6">SUM(K24+S24)</f>
        <v>3396.1</v>
      </c>
      <c r="V24" s="42">
        <f>(U23-U24)*-1</f>
        <v>-37.300000000000182</v>
      </c>
    </row>
    <row r="25" spans="1:22" s="51" customFormat="1" ht="18" customHeight="1" x14ac:dyDescent="0.25">
      <c r="A25" s="50">
        <v>3</v>
      </c>
      <c r="B25" s="54" t="str">
        <f>'Übersicht Schützen'!A4</f>
        <v>Buschen Johann</v>
      </c>
      <c r="C25" s="88" t="str">
        <f>'Übersicht Schützen'!B4</f>
        <v>SVLähden</v>
      </c>
      <c r="D25" s="55">
        <f>'Übersicht Schützen'!C4</f>
        <v>387.2</v>
      </c>
      <c r="E25" s="38">
        <f>'Übersicht Schützen'!D4</f>
        <v>394.7</v>
      </c>
      <c r="F25" s="38">
        <f>'Übersicht Schützen'!E4</f>
        <v>391.2</v>
      </c>
      <c r="G25" s="38">
        <f>'Übersicht Schützen'!F4</f>
        <v>380.7</v>
      </c>
      <c r="H25" s="38">
        <f>'Übersicht Schützen'!G4</f>
        <v>385.3</v>
      </c>
      <c r="I25" s="38">
        <f>'Übersicht Schützen'!H4</f>
        <v>0</v>
      </c>
      <c r="J25" s="56">
        <f>'Übersicht Schützen'!I4</f>
        <v>387.82</v>
      </c>
      <c r="K25" s="38">
        <f t="shared" ref="K25:K58" si="7">SUM(D25:I25)</f>
        <v>1939.1</v>
      </c>
      <c r="L25" s="38">
        <f>'Übersicht Schützen'!L4</f>
        <v>0</v>
      </c>
      <c r="M25" s="38">
        <f>'Übersicht Schützen'!M4</f>
        <v>395.9</v>
      </c>
      <c r="N25" s="38">
        <f>'Übersicht Schützen'!N4</f>
        <v>403.9</v>
      </c>
      <c r="O25" s="38">
        <f>'Übersicht Schützen'!O4</f>
        <v>392.9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397.56666666666661</v>
      </c>
      <c r="S25" s="38">
        <f t="shared" si="5"/>
        <v>1192.6999999999998</v>
      </c>
      <c r="T25" s="56">
        <f>'Übersicht Schützen'!U4</f>
        <v>391.47500000000002</v>
      </c>
      <c r="U25" s="38">
        <f t="shared" si="6"/>
        <v>3131.7999999999997</v>
      </c>
      <c r="V25" s="38">
        <f t="shared" ref="V25:V52" si="8">(U24-U25)*-1</f>
        <v>-264.30000000000018</v>
      </c>
    </row>
    <row r="26" spans="1:22" s="51" customFormat="1" ht="18" customHeight="1" x14ac:dyDescent="0.25">
      <c r="A26" s="52">
        <v>4</v>
      </c>
      <c r="B26" s="57" t="str">
        <f>'Übersicht Schützen'!A5</f>
        <v>Kohnen Saskia</v>
      </c>
      <c r="C26" s="89" t="str">
        <f>'Übersicht Schützen'!B5</f>
        <v>SV Börgermoor</v>
      </c>
      <c r="D26" s="58">
        <f>'Übersicht Schützen'!C5</f>
        <v>333.1</v>
      </c>
      <c r="E26" s="42">
        <f>'Übersicht Schützen'!D5</f>
        <v>352.4</v>
      </c>
      <c r="F26" s="42">
        <f>'Übersicht Schützen'!E5</f>
        <v>356.1</v>
      </c>
      <c r="G26" s="42">
        <f>'Übersicht Schützen'!F5</f>
        <v>349.6</v>
      </c>
      <c r="H26" s="42">
        <f>'Übersicht Schützen'!G5</f>
        <v>355.1</v>
      </c>
      <c r="I26" s="42">
        <f>'Übersicht Schützen'!H5</f>
        <v>0</v>
      </c>
      <c r="J26" s="59">
        <f>'Übersicht Schützen'!I5</f>
        <v>349.25999999999993</v>
      </c>
      <c r="K26" s="42">
        <f t="shared" si="7"/>
        <v>1746.2999999999997</v>
      </c>
      <c r="L26" s="42">
        <f>'Übersicht Schützen'!L5</f>
        <v>325.7</v>
      </c>
      <c r="M26" s="42">
        <f>'Übersicht Schützen'!M5</f>
        <v>340.4</v>
      </c>
      <c r="N26" s="42">
        <f>'Übersicht Schützen'!N5</f>
        <v>345.7</v>
      </c>
      <c r="O26" s="42">
        <f>'Übersicht Schützen'!O5</f>
        <v>351.9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340.92499999999995</v>
      </c>
      <c r="S26" s="42">
        <f t="shared" si="5"/>
        <v>1363.6999999999998</v>
      </c>
      <c r="T26" s="59">
        <f>'Übersicht Schützen'!U5</f>
        <v>345.55555555555549</v>
      </c>
      <c r="U26" s="42">
        <f t="shared" si="6"/>
        <v>3109.9999999999995</v>
      </c>
      <c r="V26" s="42">
        <f t="shared" si="8"/>
        <v>-21.800000000000182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322.10000000000002</v>
      </c>
      <c r="F27" s="38">
        <f>'Übersicht Schützen'!E6</f>
        <v>340.5</v>
      </c>
      <c r="G27" s="38">
        <f>'Übersicht Schützen'!F6</f>
        <v>336.9</v>
      </c>
      <c r="H27" s="38">
        <f>'Übersicht Schützen'!G6</f>
        <v>340.3</v>
      </c>
      <c r="I27" s="38">
        <f>'Übersicht Schützen'!H6</f>
        <v>0</v>
      </c>
      <c r="J27" s="56">
        <f>'Übersicht Schützen'!I6</f>
        <v>335.09999999999997</v>
      </c>
      <c r="K27" s="38">
        <f t="shared" si="7"/>
        <v>1675.4999999999998</v>
      </c>
      <c r="L27" s="38">
        <f>'Übersicht Schützen'!L6</f>
        <v>317.5</v>
      </c>
      <c r="M27" s="38">
        <f>'Übersicht Schützen'!M6</f>
        <v>319.89999999999998</v>
      </c>
      <c r="N27" s="38">
        <f>'Übersicht Schützen'!N6</f>
        <v>326.60000000000002</v>
      </c>
      <c r="O27" s="38">
        <f>'Übersicht Schützen'!O6</f>
        <v>306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317.5</v>
      </c>
      <c r="S27" s="38">
        <f t="shared" si="5"/>
        <v>1270</v>
      </c>
      <c r="T27" s="56">
        <f>'Übersicht Schützen'!U6</f>
        <v>327.27777777777771</v>
      </c>
      <c r="U27" s="38">
        <f t="shared" si="6"/>
        <v>2945.5</v>
      </c>
      <c r="V27" s="38">
        <f t="shared" si="8"/>
        <v>-164.49999999999955</v>
      </c>
    </row>
    <row r="28" spans="1:22" s="51" customFormat="1" ht="18" customHeight="1" x14ac:dyDescent="0.25">
      <c r="A28" s="29">
        <v>6</v>
      </c>
      <c r="B28" s="57" t="str">
        <f>'Übersicht Schützen'!A7</f>
        <v>Gedecksnis Stefan</v>
      </c>
      <c r="C28" s="89" t="str">
        <f>'Übersicht Schützen'!B7</f>
        <v>SV Esterwegen</v>
      </c>
      <c r="D28" s="58">
        <f>'Übersicht Schützen'!C7</f>
        <v>318.60000000000002</v>
      </c>
      <c r="E28" s="42">
        <f>'Übersicht Schützen'!D7</f>
        <v>336.3</v>
      </c>
      <c r="F28" s="42">
        <f>'Übersicht Schützen'!E7</f>
        <v>345.9</v>
      </c>
      <c r="G28" s="42">
        <f>'Übersicht Schützen'!F7</f>
        <v>325.7</v>
      </c>
      <c r="H28" s="42">
        <f>'Übersicht Schützen'!G7</f>
        <v>330.3</v>
      </c>
      <c r="I28" s="42">
        <f>'Übersicht Schützen'!H7</f>
        <v>0</v>
      </c>
      <c r="J28" s="59">
        <f>'Übersicht Schützen'!I7</f>
        <v>331.36</v>
      </c>
      <c r="K28" s="42">
        <f t="shared" si="7"/>
        <v>1656.8</v>
      </c>
      <c r="L28" s="42">
        <f>'Übersicht Schützen'!L7</f>
        <v>316.7</v>
      </c>
      <c r="M28" s="42">
        <f>'Übersicht Schützen'!M7</f>
        <v>336.3</v>
      </c>
      <c r="N28" s="42">
        <f>'Übersicht Schützen'!N7</f>
        <v>314.2</v>
      </c>
      <c r="O28" s="42">
        <f>'Übersicht Schützen'!O7</f>
        <v>309.8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319.25</v>
      </c>
      <c r="S28" s="42">
        <f t="shared" si="5"/>
        <v>1277</v>
      </c>
      <c r="T28" s="59">
        <f>'Übersicht Schützen'!U7</f>
        <v>325.97777777777782</v>
      </c>
      <c r="U28" s="42">
        <f t="shared" si="6"/>
        <v>2933.8</v>
      </c>
      <c r="V28" s="42">
        <f t="shared" si="8"/>
        <v>-11.699999999999818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Schulz Emily </v>
      </c>
      <c r="C29" s="88" t="str">
        <f>'Übersicht Schützen'!B8</f>
        <v>SV Spahnharrenstätte</v>
      </c>
      <c r="D29" s="55">
        <f>'Übersicht Schützen'!C8</f>
        <v>306</v>
      </c>
      <c r="E29" s="38">
        <f>'Übersicht Schützen'!D8</f>
        <v>300.39999999999998</v>
      </c>
      <c r="F29" s="38">
        <f>'Übersicht Schützen'!E8</f>
        <v>337.6</v>
      </c>
      <c r="G29" s="38">
        <f>'Übersicht Schützen'!F8</f>
        <v>324.3</v>
      </c>
      <c r="H29" s="38">
        <f>'Übersicht Schützen'!G8</f>
        <v>330.4</v>
      </c>
      <c r="I29" s="38">
        <f>'Übersicht Schützen'!H8</f>
        <v>0</v>
      </c>
      <c r="J29" s="56">
        <f>'Übersicht Schützen'!I8</f>
        <v>319.73999999999995</v>
      </c>
      <c r="K29" s="38">
        <f t="shared" si="7"/>
        <v>1598.6999999999998</v>
      </c>
      <c r="L29" s="38">
        <f>'Übersicht Schützen'!L8</f>
        <v>349.2</v>
      </c>
      <c r="M29" s="38">
        <f>'Übersicht Schützen'!M8</f>
        <v>322.60000000000002</v>
      </c>
      <c r="N29" s="38">
        <f>'Übersicht Schützen'!N8</f>
        <v>0</v>
      </c>
      <c r="O29" s="38">
        <f>'Übersicht Schützen'!O8</f>
        <v>345.6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339.13333333333333</v>
      </c>
      <c r="S29" s="38">
        <f t="shared" si="5"/>
        <v>1017.4</v>
      </c>
      <c r="T29" s="56">
        <f>'Übersicht Schützen'!U8</f>
        <v>327.01249999999999</v>
      </c>
      <c r="U29" s="38">
        <f t="shared" si="6"/>
        <v>2616.1</v>
      </c>
      <c r="V29" s="38">
        <f t="shared" si="8"/>
        <v>-317.70000000000027</v>
      </c>
    </row>
    <row r="30" spans="1:22" s="51" customFormat="1" ht="18" customHeight="1" x14ac:dyDescent="0.25">
      <c r="A30" s="29">
        <v>8</v>
      </c>
      <c r="B30" s="57" t="str">
        <f>'Übersicht Schützen'!A9</f>
        <v>Bruns Henrik</v>
      </c>
      <c r="C30" s="89" t="str">
        <f>'Übersicht Schützen'!B9</f>
        <v>SVLähden</v>
      </c>
      <c r="D30" s="58">
        <f>'Übersicht Schützen'!C9</f>
        <v>375.9</v>
      </c>
      <c r="E30" s="42">
        <f>'Übersicht Schützen'!D9</f>
        <v>359.6</v>
      </c>
      <c r="F30" s="42">
        <f>'Übersicht Schützen'!E9</f>
        <v>366.6</v>
      </c>
      <c r="G30" s="42">
        <f>'Übersicht Schützen'!F9</f>
        <v>356.2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364.57499999999999</v>
      </c>
      <c r="K30" s="42">
        <f t="shared" si="7"/>
        <v>1458.3</v>
      </c>
      <c r="L30" s="42">
        <f>'Übersicht Schützen'!L9</f>
        <v>0</v>
      </c>
      <c r="M30" s="42">
        <f>'Übersicht Schützen'!M9</f>
        <v>367.2</v>
      </c>
      <c r="N30" s="42">
        <f>'Übersicht Schützen'!N9</f>
        <v>373.4</v>
      </c>
      <c r="O30" s="42">
        <f>'Übersicht Schützen'!O9</f>
        <v>375.3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371.96666666666664</v>
      </c>
      <c r="S30" s="42">
        <f t="shared" si="5"/>
        <v>1115.8999999999999</v>
      </c>
      <c r="T30" s="59">
        <f>'Übersicht Schützen'!U9</f>
        <v>367.74285714285719</v>
      </c>
      <c r="U30" s="42">
        <f t="shared" si="6"/>
        <v>2574.1999999999998</v>
      </c>
      <c r="V30" s="42">
        <f t="shared" si="8"/>
        <v>-41.900000000000091</v>
      </c>
    </row>
    <row r="31" spans="1:22" s="51" customFormat="1" ht="18" customHeight="1" x14ac:dyDescent="0.25">
      <c r="A31" s="43">
        <v>9</v>
      </c>
      <c r="B31" s="54" t="str">
        <f>'Übersicht Schützen'!A10</f>
        <v>Pieper Jonas</v>
      </c>
      <c r="C31" s="88" t="str">
        <f>'Übersicht Schützen'!B10</f>
        <v>SV Esterwegen</v>
      </c>
      <c r="D31" s="55">
        <f>'Übersicht Schützen'!C10</f>
        <v>295.10000000000002</v>
      </c>
      <c r="E31" s="38">
        <f>'Übersicht Schützen'!D10</f>
        <v>285.2</v>
      </c>
      <c r="F31" s="38">
        <f>'Übersicht Schützen'!E10</f>
        <v>273</v>
      </c>
      <c r="G31" s="38">
        <f>'Übersicht Schützen'!F10</f>
        <v>225.4</v>
      </c>
      <c r="H31" s="38">
        <f>'Übersicht Schützen'!G10</f>
        <v>266.5</v>
      </c>
      <c r="I31" s="38">
        <f>'Übersicht Schützen'!H10</f>
        <v>0</v>
      </c>
      <c r="J31" s="56">
        <f>'Übersicht Schützen'!I10</f>
        <v>269.04000000000002</v>
      </c>
      <c r="K31" s="38">
        <f t="shared" si="7"/>
        <v>1345.2</v>
      </c>
      <c r="L31" s="38">
        <f>'Übersicht Schützen'!L10</f>
        <v>258.10000000000002</v>
      </c>
      <c r="M31" s="38">
        <f>'Übersicht Schützen'!M10</f>
        <v>297.39999999999998</v>
      </c>
      <c r="N31" s="38">
        <f>'Übersicht Schützen'!N10</f>
        <v>292.2</v>
      </c>
      <c r="O31" s="38">
        <f>'Übersicht Schützen'!O10</f>
        <v>231.4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269.77500000000003</v>
      </c>
      <c r="S31" s="38">
        <f t="shared" si="5"/>
        <v>1079.1000000000001</v>
      </c>
      <c r="T31" s="56">
        <f>'Übersicht Schützen'!U10</f>
        <v>269.36666666666667</v>
      </c>
      <c r="U31" s="38">
        <f t="shared" si="6"/>
        <v>2424.3000000000002</v>
      </c>
      <c r="V31" s="38">
        <f t="shared" si="8"/>
        <v>-149.89999999999964</v>
      </c>
    </row>
    <row r="32" spans="1:22" s="51" customFormat="1" ht="18" customHeight="1" x14ac:dyDescent="0.25">
      <c r="A32" s="52">
        <v>10</v>
      </c>
      <c r="B32" s="57" t="str">
        <f>'Übersicht Schützen'!A11</f>
        <v>Willhaus Lisa</v>
      </c>
      <c r="C32" s="89" t="str">
        <f>'Übersicht Schützen'!B11</f>
        <v>SV Börgermoor</v>
      </c>
      <c r="D32" s="58">
        <f>'Übersicht Schützen'!C11</f>
        <v>246.9</v>
      </c>
      <c r="E32" s="42">
        <f>'Übersicht Schützen'!D11</f>
        <v>291.2</v>
      </c>
      <c r="F32" s="42">
        <f>'Übersicht Schützen'!E11</f>
        <v>291.7</v>
      </c>
      <c r="G32" s="42">
        <f>'Übersicht Schützen'!F11</f>
        <v>0</v>
      </c>
      <c r="H32" s="42">
        <f>'Übersicht Schützen'!G11</f>
        <v>300.89999999999998</v>
      </c>
      <c r="I32" s="42">
        <f>'Übersicht Schützen'!H11</f>
        <v>0</v>
      </c>
      <c r="J32" s="59">
        <f>'Übersicht Schützen'!I11</f>
        <v>282.67499999999995</v>
      </c>
      <c r="K32" s="42">
        <f t="shared" si="7"/>
        <v>1130.6999999999998</v>
      </c>
      <c r="L32" s="42">
        <f>'Übersicht Schützen'!L11</f>
        <v>307.5</v>
      </c>
      <c r="M32" s="42">
        <f>'Übersicht Schützen'!M11</f>
        <v>298.7</v>
      </c>
      <c r="N32" s="42">
        <f>'Übersicht Schützen'!N11</f>
        <v>315.5</v>
      </c>
      <c r="O32" s="42">
        <f>'Übersicht Schützen'!O11</f>
        <v>308.5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307.55</v>
      </c>
      <c r="S32" s="42">
        <f t="shared" si="5"/>
        <v>1230.2</v>
      </c>
      <c r="T32" s="59">
        <f>'Übersicht Schützen'!U11</f>
        <v>295.11249999999995</v>
      </c>
      <c r="U32" s="42">
        <f t="shared" si="6"/>
        <v>2360.8999999999996</v>
      </c>
      <c r="V32" s="42">
        <f t="shared" si="8"/>
        <v>-63.400000000000546</v>
      </c>
    </row>
    <row r="33" spans="1:44" s="51" customFormat="1" ht="18" customHeight="1" x14ac:dyDescent="0.25">
      <c r="A33" s="50">
        <v>11</v>
      </c>
      <c r="B33" s="54" t="str">
        <f>'Übersicht Schützen'!A12</f>
        <v xml:space="preserve">Schütte Jantje </v>
      </c>
      <c r="C33" s="88" t="str">
        <f>'Übersicht Schützen'!B12</f>
        <v>SV Börgermoor</v>
      </c>
      <c r="D33" s="55">
        <f>'Übersicht Schützen'!C12</f>
        <v>168.6</v>
      </c>
      <c r="E33" s="38">
        <f>'Übersicht Schützen'!D12</f>
        <v>210</v>
      </c>
      <c r="F33" s="38">
        <f>'Übersicht Schützen'!E12</f>
        <v>249.4</v>
      </c>
      <c r="G33" s="38">
        <f>'Übersicht Schützen'!F12</f>
        <v>280.5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227.125</v>
      </c>
      <c r="K33" s="38">
        <f t="shared" si="7"/>
        <v>908.5</v>
      </c>
      <c r="L33" s="38">
        <f>'Übersicht Schützen'!L12</f>
        <v>285.2</v>
      </c>
      <c r="M33" s="38">
        <f>'Übersicht Schützen'!M12</f>
        <v>298.7</v>
      </c>
      <c r="N33" s="38">
        <f>'Übersicht Schützen'!N12</f>
        <v>315.39999999999998</v>
      </c>
      <c r="O33" s="38">
        <f>'Übersicht Schützen'!O12</f>
        <v>279.60000000000002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294.72500000000002</v>
      </c>
      <c r="S33" s="38">
        <f t="shared" si="5"/>
        <v>1178.9000000000001</v>
      </c>
      <c r="T33" s="56">
        <f>'Übersicht Schützen'!U12</f>
        <v>260.92500000000001</v>
      </c>
      <c r="U33" s="38">
        <f t="shared" si="6"/>
        <v>2087.4</v>
      </c>
      <c r="V33" s="38">
        <f t="shared" si="8"/>
        <v>-273.49999999999955</v>
      </c>
    </row>
    <row r="34" spans="1:44" s="51" customFormat="1" ht="18" customHeight="1" x14ac:dyDescent="0.25">
      <c r="A34" s="29">
        <v>12</v>
      </c>
      <c r="B34" s="57" t="str">
        <f>'Übersicht Schützen'!A13</f>
        <v>Fleschenberg, Jana</v>
      </c>
      <c r="C34" s="89" t="str">
        <f>'Übersicht Schützen'!B13</f>
        <v>SVLähden</v>
      </c>
      <c r="D34" s="58">
        <f>'Übersicht Schützen'!C13</f>
        <v>0</v>
      </c>
      <c r="E34" s="42">
        <f>'Übersicht Schützen'!D13</f>
        <v>394.8</v>
      </c>
      <c r="F34" s="42">
        <f>'Übersicht Schützen'!E13</f>
        <v>398.3</v>
      </c>
      <c r="G34" s="42">
        <f>'Übersicht Schützen'!F13</f>
        <v>392.5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395.2</v>
      </c>
      <c r="K34" s="42">
        <f t="shared" si="7"/>
        <v>1185.5999999999999</v>
      </c>
      <c r="L34" s="42">
        <f>'Übersicht Schützen'!L13</f>
        <v>0</v>
      </c>
      <c r="M34" s="42">
        <f>'Übersicht Schützen'!M13</f>
        <v>395.3</v>
      </c>
      <c r="N34" s="42">
        <f>'Übersicht Schützen'!N13</f>
        <v>405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400.15</v>
      </c>
      <c r="S34" s="42">
        <f t="shared" si="5"/>
        <v>800.3</v>
      </c>
      <c r="T34" s="59">
        <f>'Übersicht Schützen'!U13</f>
        <v>397.17999999999995</v>
      </c>
      <c r="U34" s="42">
        <f t="shared" si="6"/>
        <v>1985.8999999999999</v>
      </c>
      <c r="V34" s="42">
        <f t="shared" si="8"/>
        <v>-101.50000000000023</v>
      </c>
    </row>
    <row r="35" spans="1:44" s="51" customFormat="1" ht="18" customHeight="1" x14ac:dyDescent="0.25">
      <c r="A35" s="50">
        <v>13</v>
      </c>
      <c r="B35" s="54" t="str">
        <f>'Übersicht Schützen'!A14</f>
        <v>Helmer Maike</v>
      </c>
      <c r="C35" s="88" t="str">
        <f>'Übersicht Schützen'!B14</f>
        <v>SV Lorup</v>
      </c>
      <c r="D35" s="55">
        <f>'Übersicht Schützen'!C14</f>
        <v>323.8</v>
      </c>
      <c r="E35" s="38">
        <f>'Übersicht Schützen'!D14</f>
        <v>355.6</v>
      </c>
      <c r="F35" s="38">
        <f>'Übersicht Schützen'!E14</f>
        <v>348.8</v>
      </c>
      <c r="G35" s="38">
        <f>'Übersicht Schützen'!F14</f>
        <v>0</v>
      </c>
      <c r="H35" s="38">
        <f>'Übersicht Schützen'!G14</f>
        <v>357.8</v>
      </c>
      <c r="I35" s="38">
        <f>'Übersicht Schützen'!H14</f>
        <v>0</v>
      </c>
      <c r="J35" s="56">
        <f>'Übersicht Schützen'!I14</f>
        <v>346.5</v>
      </c>
      <c r="K35" s="38">
        <f t="shared" si="7"/>
        <v>1386</v>
      </c>
      <c r="L35" s="38">
        <f>'Übersicht Schützen'!L14</f>
        <v>337.2</v>
      </c>
      <c r="M35" s="38">
        <f>'Übersicht Schützen'!M14</f>
        <v>252.9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295.05</v>
      </c>
      <c r="S35" s="38">
        <f t="shared" si="5"/>
        <v>590.1</v>
      </c>
      <c r="T35" s="56">
        <f>'Übersicht Schützen'!U14</f>
        <v>329.35</v>
      </c>
      <c r="U35" s="38">
        <f t="shared" si="6"/>
        <v>1976.1</v>
      </c>
      <c r="V35" s="38">
        <f t="shared" si="8"/>
        <v>-9.7999999999999545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237.6</v>
      </c>
      <c r="M36" s="42">
        <f>'Übersicht Schützen'!M15</f>
        <v>241.4</v>
      </c>
      <c r="N36" s="42">
        <f>'Übersicht Schützen'!N15</f>
        <v>0</v>
      </c>
      <c r="O36" s="42">
        <f>'Übersicht Schützen'!O15</f>
        <v>229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236</v>
      </c>
      <c r="S36" s="42">
        <f t="shared" si="5"/>
        <v>708</v>
      </c>
      <c r="T36" s="59">
        <f>'Übersicht Schützen'!U15</f>
        <v>240.73999999999995</v>
      </c>
      <c r="U36" s="42">
        <f t="shared" si="6"/>
        <v>1203.7</v>
      </c>
      <c r="V36" s="42">
        <f t="shared" si="8"/>
        <v>-772.39999999999986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264.3</v>
      </c>
      <c r="M37" s="38">
        <f>'Übersicht Schützen'!M16</f>
        <v>261.39999999999998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262.85000000000002</v>
      </c>
      <c r="S37" s="38">
        <f t="shared" si="5"/>
        <v>525.70000000000005</v>
      </c>
      <c r="T37" s="56">
        <f>'Übersicht Schützen'!U16</f>
        <v>278.10000000000002</v>
      </c>
      <c r="U37" s="38">
        <f t="shared" si="6"/>
        <v>834.30000000000007</v>
      </c>
      <c r="V37" s="38">
        <f t="shared" si="8"/>
        <v>-369.4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276.39999999999998</v>
      </c>
      <c r="M38" s="42">
        <f>'Übersicht Schützen'!M17</f>
        <v>0</v>
      </c>
      <c r="N38" s="42">
        <f>'Übersicht Schützen'!N17</f>
        <v>310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293.2</v>
      </c>
      <c r="S38" s="42">
        <f t="shared" si="5"/>
        <v>586.4</v>
      </c>
      <c r="T38" s="59">
        <f>'Übersicht Schützen'!U17</f>
        <v>272.93333333333334</v>
      </c>
      <c r="U38" s="42">
        <f t="shared" si="6"/>
        <v>818.8</v>
      </c>
      <c r="V38" s="42">
        <f t="shared" si="8"/>
        <v>-15.500000000000114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228</v>
      </c>
      <c r="M39" s="38">
        <f>'Übersicht Schützen'!M18</f>
        <v>0</v>
      </c>
      <c r="N39" s="38">
        <f>'Übersicht Schützen'!N18</f>
        <v>299.89999999999998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263.95</v>
      </c>
      <c r="S39" s="38">
        <f t="shared" si="5"/>
        <v>527.9</v>
      </c>
      <c r="T39" s="56">
        <f>'Übersicht Schützen'!U18</f>
        <v>252.16666666666666</v>
      </c>
      <c r="U39" s="38">
        <f t="shared" si="6"/>
        <v>756.5</v>
      </c>
      <c r="V39" s="38">
        <f t="shared" si="8"/>
        <v>-62.299999999999955</v>
      </c>
    </row>
    <row r="40" spans="1:44" s="51" customFormat="1" ht="18" customHeight="1" x14ac:dyDescent="0.25">
      <c r="A40" s="29">
        <v>18</v>
      </c>
      <c r="B40" s="57" t="str">
        <f>'Übersicht Schützen'!A19</f>
        <v>Pohlabeln, Stefan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206.1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206.1</v>
      </c>
      <c r="S40" s="42">
        <f t="shared" si="5"/>
        <v>206.1</v>
      </c>
      <c r="T40" s="59">
        <f>'Übersicht Schützen'!U19</f>
        <v>206.1</v>
      </c>
      <c r="U40" s="42">
        <f t="shared" si="6"/>
        <v>206.1</v>
      </c>
      <c r="V40" s="42">
        <f t="shared" si="8"/>
        <v>-550.4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-206.1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308.60000000000008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342.69230769230768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317.21205882352939</v>
      </c>
      <c r="K84" s="37">
        <f>IF(SUM(K23:K82)&lt;&gt;0,AVERAGEIF(K23:K82,"&lt;&gt;0"),0)</f>
        <v>1242.9294117647057</v>
      </c>
      <c r="L84" s="36">
        <f>IF(Formelhilfe!I75 &gt; 0, SUM(L23:L82)/Formelhilfe!I75, 0)</f>
        <v>296.96666666666664</v>
      </c>
      <c r="M84" s="36">
        <f>IF(Formelhilfe!J75 &gt; 0, SUM(M23:M82)/Formelhilfe!J75, 0)</f>
        <v>325.30666666666656</v>
      </c>
      <c r="N84" s="36">
        <f>IF(Formelhilfe!K75 &gt; 0, SUM(N23:N82)/Formelhilfe!K75, 0)</f>
        <v>342.83076923076919</v>
      </c>
      <c r="O84" s="36">
        <f>IF(Formelhilfe!L75 &gt; 0, SUM(O23:O82)/Formelhilfe!L75, 0)</f>
        <v>322.85000000000002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314.70092592592596</v>
      </c>
      <c r="S84" s="37">
        <f>IF(SUM(S23:S82)&lt;&gt;0,AVERAGEIF(S23:S82,"&lt;&gt;0"),0)</f>
        <v>981.39444444444462</v>
      </c>
      <c r="T84" s="37">
        <f>IF(SUM(T23:T82)&lt;&gt;0,AVERAGEIF(T23:T82,"&lt;&gt;0"),0)</f>
        <v>313.65827601410933</v>
      </c>
      <c r="U84" s="112">
        <f>(K84+S84)</f>
        <v>2224.3238562091501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38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1069.2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609.9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976.6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326.60000000000002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1182.3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314.2</v>
      </c>
      <c r="E16" s="82"/>
      <c r="F16" s="67">
        <f>IF(E16="x","0",D16)</f>
        <v>314.2</v>
      </c>
      <c r="G16" s="68">
        <f>IF(C16=$B$2,F16,0)</f>
        <v>314.2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372.5</v>
      </c>
      <c r="E17" s="82"/>
      <c r="F17" s="67">
        <f t="shared" ref="F17:F75" si="0">IF(E17="x","0",D17)</f>
        <v>372.5</v>
      </c>
      <c r="G17" s="68">
        <f t="shared" ref="G17:G75" si="1">IF(C17=$B$2,F17,0)</f>
        <v>372.5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382.5</v>
      </c>
      <c r="E18" s="82"/>
      <c r="F18" s="67">
        <f t="shared" si="0"/>
        <v>382.5</v>
      </c>
      <c r="G18" s="68">
        <f t="shared" si="1"/>
        <v>382.5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292.2</v>
      </c>
      <c r="E19" s="82"/>
      <c r="F19" s="67">
        <f t="shared" si="0"/>
        <v>292.2</v>
      </c>
      <c r="G19" s="68">
        <f t="shared" si="1"/>
        <v>292.2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0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299.89999999999998</v>
      </c>
      <c r="E21" s="82"/>
      <c r="F21" s="67">
        <f t="shared" si="0"/>
        <v>299.89999999999998</v>
      </c>
      <c r="G21" s="68">
        <f t="shared" si="1"/>
        <v>0</v>
      </c>
      <c r="H21" s="68">
        <f t="shared" si="2"/>
        <v>0</v>
      </c>
      <c r="I21" s="68">
        <f t="shared" si="3"/>
        <v>299.89999999999998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0</v>
      </c>
      <c r="E22" s="82" t="s">
        <v>172</v>
      </c>
      <c r="F22" s="67" t="str">
        <f t="shared" si="0"/>
        <v>0</v>
      </c>
      <c r="G22" s="68">
        <f t="shared" si="1"/>
        <v>0</v>
      </c>
      <c r="H22" s="68">
        <f t="shared" si="2"/>
        <v>0</v>
      </c>
      <c r="I22" s="68" t="str">
        <f t="shared" si="3"/>
        <v>0</v>
      </c>
      <c r="J22" s="68">
        <f t="shared" si="4"/>
        <v>0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310</v>
      </c>
      <c r="E23" s="82"/>
      <c r="F23" s="67">
        <f t="shared" si="0"/>
        <v>310</v>
      </c>
      <c r="G23" s="68">
        <f t="shared" si="1"/>
        <v>0</v>
      </c>
      <c r="H23" s="68">
        <f t="shared" si="2"/>
        <v>0</v>
      </c>
      <c r="I23" s="68">
        <f t="shared" si="3"/>
        <v>310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0</v>
      </c>
      <c r="E24" s="82" t="s">
        <v>172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0</v>
      </c>
      <c r="E25" s="82" t="s">
        <v>172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345.7</v>
      </c>
      <c r="E26" s="82"/>
      <c r="F26" s="67">
        <f t="shared" si="0"/>
        <v>345.7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315.39999999999998</v>
      </c>
      <c r="E27" s="82"/>
      <c r="F27" s="67">
        <f t="shared" si="0"/>
        <v>315.39999999999998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315.39999999999998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315.5</v>
      </c>
      <c r="E28" s="82"/>
      <c r="F28" s="67">
        <f t="shared" si="0"/>
        <v>315.5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315.5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 t="s">
        <v>172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 t="s">
        <v>172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0</v>
      </c>
      <c r="E32" s="82" t="s">
        <v>172</v>
      </c>
      <c r="F32" s="67" t="str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 t="str">
        <f t="shared" si="7"/>
        <v>0</v>
      </c>
      <c r="N32" s="68">
        <f t="shared" si="8"/>
        <v>0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 t="s">
        <v>172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172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172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403.9</v>
      </c>
      <c r="E36" s="82"/>
      <c r="F36" s="67">
        <f t="shared" si="0"/>
        <v>403.9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403.9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373.4</v>
      </c>
      <c r="E37" s="82"/>
      <c r="F37" s="67">
        <f t="shared" si="0"/>
        <v>373.4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373.4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405</v>
      </c>
      <c r="E38" s="82"/>
      <c r="F38" s="67">
        <f t="shared" si="0"/>
        <v>405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405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1069.2</v>
      </c>
      <c r="H76" s="68">
        <f>SUM(H16:H75)</f>
        <v>4</v>
      </c>
      <c r="I76" s="68">
        <f>LARGE(I16:I75,1)+LARGE(I16:I75,2)+LARGE(I16:I75,3)</f>
        <v>609.9</v>
      </c>
      <c r="J76" s="68">
        <f>SUM(J16:J75)</f>
        <v>2</v>
      </c>
      <c r="K76" s="68">
        <f>LARGE(K16:K75,1)+LARGE(K16:K75,2)+LARGE(K16:K75,3)</f>
        <v>976.6</v>
      </c>
      <c r="L76" s="68">
        <f>SUM(L16:L75)</f>
        <v>3</v>
      </c>
      <c r="M76" s="68">
        <f>LARGE(M16:M75,1)+LARGE(M16:M75,2)+LARGE(M16:M75,3)</f>
        <v>326.60000000000002</v>
      </c>
      <c r="N76" s="68">
        <f>SUM(N16:N75)</f>
        <v>1</v>
      </c>
      <c r="O76" s="68">
        <f>LARGE(O16:O75,1)+LARGE(O16:O75,2)+LARGE(O16:O75,3)</f>
        <v>1182.3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D39" sqref="D3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1054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940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651.6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768.2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309.8</v>
      </c>
      <c r="E16" s="82"/>
      <c r="F16" s="67">
        <f>IF(E16="x","0",D16)</f>
        <v>309.8</v>
      </c>
      <c r="G16" s="68">
        <f>IF(C16=$B$2,F16,0)</f>
        <v>309.8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374.5</v>
      </c>
      <c r="E18" s="82"/>
      <c r="F18" s="67">
        <f t="shared" si="0"/>
        <v>374.5</v>
      </c>
      <c r="G18" s="68">
        <f t="shared" si="1"/>
        <v>374.5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231.4</v>
      </c>
      <c r="E19" s="82"/>
      <c r="F19" s="67">
        <f t="shared" si="0"/>
        <v>231.4</v>
      </c>
      <c r="G19" s="68">
        <f t="shared" si="1"/>
        <v>231.4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229</v>
      </c>
      <c r="E20" s="82"/>
      <c r="F20" s="67">
        <f t="shared" si="0"/>
        <v>229</v>
      </c>
      <c r="G20" s="68">
        <f t="shared" si="1"/>
        <v>229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351.9</v>
      </c>
      <c r="E26" s="82"/>
      <c r="F26" s="67">
        <f t="shared" si="0"/>
        <v>351.9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351.9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279.60000000000002</v>
      </c>
      <c r="E27" s="82"/>
      <c r="F27" s="67">
        <f t="shared" si="0"/>
        <v>279.60000000000002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279.60000000000002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308.5</v>
      </c>
      <c r="E28" s="82"/>
      <c r="F28" s="67">
        <f t="shared" si="0"/>
        <v>308.5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308.5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306</v>
      </c>
      <c r="E31" s="82"/>
      <c r="F31" s="67">
        <f t="shared" si="0"/>
        <v>306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345.6</v>
      </c>
      <c r="E32" s="82"/>
      <c r="F32" s="67">
        <f t="shared" si="0"/>
        <v>345.6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345.6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392.9</v>
      </c>
      <c r="E36" s="82"/>
      <c r="F36" s="67">
        <f t="shared" si="0"/>
        <v>392.9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392.9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375.3</v>
      </c>
      <c r="E37" s="82"/>
      <c r="F37" s="67">
        <f t="shared" si="0"/>
        <v>375.3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375.3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1054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940</v>
      </c>
      <c r="L76" s="68">
        <f>SUM(L16:L75)</f>
        <v>5</v>
      </c>
      <c r="M76" s="68">
        <f>LARGE(M16:M75,1)+LARGE(M16:M75,2)+LARGE(M16:M75,3)</f>
        <v>651.6</v>
      </c>
      <c r="N76" s="68">
        <f>SUM(N16:N75)</f>
        <v>5</v>
      </c>
      <c r="O76" s="68">
        <f>LARGE(O16:O75,1)+LARGE(O16:O75,2)+LARGE(O16:O75,3)</f>
        <v>768.2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9" t="str">
        <f>Übersicht!P1</f>
        <v>Jugend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Pohlabeln, Stefan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152</v>
      </c>
      <c r="B2" s="92" t="str">
        <f>VLOOKUP(A2,'Wettkampf 1'!$B$16:$C$75,2,FALSE)</f>
        <v>SV Esterwegen</v>
      </c>
      <c r="C2" s="9">
        <f>VLOOKUP(A2,'Wettkampf 1'!$B$16:$D$75,3,FALSE)</f>
        <v>387.1</v>
      </c>
      <c r="D2" s="9">
        <f>VLOOKUP($A2,'2'!$B$16:$D$75,3,FALSE)</f>
        <v>383.7</v>
      </c>
      <c r="E2" s="9">
        <f>VLOOKUP($A2,'3'!$B$10:$D$75,3,FALSE)</f>
        <v>386.2</v>
      </c>
      <c r="F2" s="9">
        <f>VLOOKUP($A2,'4'!$B$10:$D$75,3,FALSE)</f>
        <v>378.4</v>
      </c>
      <c r="G2" s="9">
        <f>VLOOKUP($A2,'5'!$B$10:$D$75,3,FALSE)</f>
        <v>386.6</v>
      </c>
      <c r="H2" s="9">
        <f>VLOOKUP($A2,'6'!$B$10:$D$75,3,FALSE)</f>
        <v>0</v>
      </c>
      <c r="I2" s="9">
        <f>IF(J2 &gt; 0,K2/J2,0)</f>
        <v>384.4</v>
      </c>
      <c r="J2" s="9">
        <f>VLOOKUP(A2,Formelhilfe!$A$15:$H$74,8,FALSE)</f>
        <v>5</v>
      </c>
      <c r="K2" s="10">
        <f>SUM(C2:H2)</f>
        <v>1922</v>
      </c>
      <c r="L2" s="9">
        <f>VLOOKUP($A2,'7'!$B$10:$D$75,3,FALSE)</f>
        <v>378.4</v>
      </c>
      <c r="M2" s="9">
        <f>VLOOKUP($A2,'8'!$B$10:$D$75,3,FALSE)</f>
        <v>376</v>
      </c>
      <c r="N2" s="9">
        <f>VLOOKUP($A2,'9'!$B$10:$D$75,3,FALSE)</f>
        <v>382.5</v>
      </c>
      <c r="O2" s="9">
        <f>VLOOKUP($A2,'10'!$B$10:$D$75,3,FALSE)</f>
        <v>374.5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377.85</v>
      </c>
      <c r="S2" s="9">
        <f>VLOOKUP(A2,Formelhilfe!$A$15:$O$74,15,FALSE)</f>
        <v>4</v>
      </c>
      <c r="T2" s="10">
        <f>SUM(L2:Q2)</f>
        <v>1511.4</v>
      </c>
      <c r="U2" s="10">
        <f>IF(V2&gt;0,W2/V2,0)</f>
        <v>381.48888888888888</v>
      </c>
      <c r="V2" s="9">
        <f>VLOOKUP(A2,Formelhilfe!$A$15:$P$74,16,FALSE)</f>
        <v>9</v>
      </c>
      <c r="W2" s="11">
        <f>SUM(C2:H2,L2:Q2)</f>
        <v>3433.4</v>
      </c>
    </row>
    <row r="3" spans="1:23" ht="20.25" customHeight="1" x14ac:dyDescent="0.35">
      <c r="A3" s="106" t="s">
        <v>151</v>
      </c>
      <c r="B3" s="92" t="str">
        <f>VLOOKUP(A3,'Wettkampf 1'!$B$16:$C$75,2,FALSE)</f>
        <v>SV Esterwegen</v>
      </c>
      <c r="C3" s="9">
        <f>VLOOKUP(A3,'Wettkampf 1'!$B$16:$D$75,3,FALSE)</f>
        <v>381.4</v>
      </c>
      <c r="D3" s="9">
        <f>VLOOKUP($A3,'2'!$B$16:$D$75,3,FALSE)</f>
        <v>388.5</v>
      </c>
      <c r="E3" s="9">
        <f>VLOOKUP($A3,'3'!$B$10:$D$75,3,FALSE)</f>
        <v>369.7</v>
      </c>
      <c r="F3" s="9">
        <f>VLOOKUP($A3,'4'!$B$10:$D$75,3,FALSE)</f>
        <v>385.7</v>
      </c>
      <c r="G3" s="9">
        <f>VLOOKUP($A3,'5'!$B$10:$D$75,3,FALSE)</f>
        <v>386.5</v>
      </c>
      <c r="H3" s="9">
        <f>VLOOKUP($A3,'6'!$B$10:$D$75,3,FALSE)</f>
        <v>0</v>
      </c>
      <c r="I3" s="9">
        <f>IF(J3 &gt; 0,K3/J3,0)</f>
        <v>382.36</v>
      </c>
      <c r="J3" s="9">
        <f>VLOOKUP(A3,Formelhilfe!$A$15:$H$74,8,FALSE)</f>
        <v>5</v>
      </c>
      <c r="K3" s="10">
        <f>SUM(C3:H3)</f>
        <v>1911.8</v>
      </c>
      <c r="L3" s="9">
        <f>VLOOKUP($A3,'7'!$B$10:$D$75,3,FALSE)</f>
        <v>366.6</v>
      </c>
      <c r="M3" s="9">
        <f>VLOOKUP($A3,'8'!$B$10:$D$75,3,FALSE)</f>
        <v>375.5</v>
      </c>
      <c r="N3" s="9">
        <f>VLOOKUP($A3,'9'!$B$10:$D$75,3,FALSE)</f>
        <v>372.5</v>
      </c>
      <c r="O3" s="9">
        <f>VLOOKUP($A3,'10'!$B$10:$D$75,3,FALSE)</f>
        <v>369.7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371.07499999999999</v>
      </c>
      <c r="S3" s="9">
        <f>VLOOKUP(A3,Formelhilfe!$A$15:$O$74,15,FALSE)</f>
        <v>4</v>
      </c>
      <c r="T3" s="10">
        <f>SUM(L3:Q3)</f>
        <v>1484.3</v>
      </c>
      <c r="U3" s="10">
        <f>IF(V3&gt;0,W3/V3,0)</f>
        <v>377.34444444444443</v>
      </c>
      <c r="V3" s="9">
        <f>VLOOKUP(A3,Formelhilfe!$A$15:$P$74,16,FALSE)</f>
        <v>9</v>
      </c>
      <c r="W3" s="11">
        <f>SUM(C3:H3,L3:Q3)</f>
        <v>3396.1</v>
      </c>
    </row>
    <row r="4" spans="1:23" ht="20.25" customHeight="1" x14ac:dyDescent="0.35">
      <c r="A4" s="106" t="s">
        <v>164</v>
      </c>
      <c r="B4" s="92" t="str">
        <f>VLOOKUP(A4,'Wettkampf 1'!$B$16:$C$75,2,FALSE)</f>
        <v>SVLähden</v>
      </c>
      <c r="C4" s="9">
        <f>VLOOKUP(A4,'Wettkampf 1'!$B$16:$D$75,3,FALSE)</f>
        <v>387.2</v>
      </c>
      <c r="D4" s="9">
        <f>VLOOKUP($A4,'2'!$B$16:$D$75,3,FALSE)</f>
        <v>394.7</v>
      </c>
      <c r="E4" s="9">
        <f>VLOOKUP($A4,'3'!$B$10:$D$75,3,FALSE)</f>
        <v>391.2</v>
      </c>
      <c r="F4" s="9">
        <f>VLOOKUP($A4,'4'!$B$10:$D$75,3,FALSE)</f>
        <v>380.7</v>
      </c>
      <c r="G4" s="9">
        <f>VLOOKUP($A4,'5'!$B$10:$D$75,3,FALSE)</f>
        <v>385.3</v>
      </c>
      <c r="H4" s="9">
        <f>VLOOKUP($A4,'6'!$B$10:$D$75,3,FALSE)</f>
        <v>0</v>
      </c>
      <c r="I4" s="9">
        <f>IF(J4 &gt; 0,K4/J4,0)</f>
        <v>387.82</v>
      </c>
      <c r="J4" s="9">
        <f>VLOOKUP(A4,Formelhilfe!$A$15:$H$74,8,FALSE)</f>
        <v>5</v>
      </c>
      <c r="K4" s="10">
        <f>SUM(C4:H4)</f>
        <v>1939.1</v>
      </c>
      <c r="L4" s="9">
        <f>VLOOKUP($A4,'7'!$B$10:$D$75,3,FALSE)</f>
        <v>0</v>
      </c>
      <c r="M4" s="9">
        <f>VLOOKUP($A4,'8'!$B$10:$D$75,3,FALSE)</f>
        <v>395.9</v>
      </c>
      <c r="N4" s="9">
        <f>VLOOKUP($A4,'9'!$B$10:$D$75,3,FALSE)</f>
        <v>403.9</v>
      </c>
      <c r="O4" s="9">
        <f>VLOOKUP($A4,'10'!$B$10:$D$75,3,FALSE)</f>
        <v>392.9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397.56666666666661</v>
      </c>
      <c r="S4" s="9">
        <f>VLOOKUP(A4,Formelhilfe!$A$15:$O$74,15,FALSE)</f>
        <v>3</v>
      </c>
      <c r="T4" s="10">
        <f>SUM(L4:Q4)</f>
        <v>1192.6999999999998</v>
      </c>
      <c r="U4" s="10">
        <f>IF(V4&gt;0,W4/V4,0)</f>
        <v>391.47500000000002</v>
      </c>
      <c r="V4" s="9">
        <f>VLOOKUP(A4,Formelhilfe!$A$15:$P$74,16,FALSE)</f>
        <v>8</v>
      </c>
      <c r="W4" s="11">
        <f>SUM(C4:H4,L4:Q4)</f>
        <v>3131.8</v>
      </c>
    </row>
    <row r="5" spans="1:23" ht="20.25" customHeight="1" x14ac:dyDescent="0.35">
      <c r="A5" s="106" t="s">
        <v>156</v>
      </c>
      <c r="B5" s="92" t="str">
        <f>VLOOKUP(A5,'Wettkampf 1'!$B$16:$C$75,2,FALSE)</f>
        <v>SV Börgermoor</v>
      </c>
      <c r="C5" s="9">
        <f>VLOOKUP(A5,'Wettkampf 1'!$B$16:$D$75,3,FALSE)</f>
        <v>333.1</v>
      </c>
      <c r="D5" s="9">
        <f>VLOOKUP($A5,'2'!$B$16:$D$75,3,FALSE)</f>
        <v>352.4</v>
      </c>
      <c r="E5" s="9">
        <f>VLOOKUP($A5,'3'!$B$10:$D$75,3,FALSE)</f>
        <v>356.1</v>
      </c>
      <c r="F5" s="9">
        <f>VLOOKUP($A5,'4'!$B$10:$D$75,3,FALSE)</f>
        <v>349.6</v>
      </c>
      <c r="G5" s="9">
        <f>VLOOKUP($A5,'5'!$B$10:$D$75,3,FALSE)</f>
        <v>355.1</v>
      </c>
      <c r="H5" s="9">
        <f>VLOOKUP($A5,'6'!$B$10:$D$75,3,FALSE)</f>
        <v>0</v>
      </c>
      <c r="I5" s="9">
        <f>IF(J5 &gt; 0,K5/J5,0)</f>
        <v>349.25999999999993</v>
      </c>
      <c r="J5" s="9">
        <f>VLOOKUP(A5,Formelhilfe!$A$15:$H$74,8,FALSE)</f>
        <v>5</v>
      </c>
      <c r="K5" s="10">
        <f>SUM(C5:H5)</f>
        <v>1746.2999999999997</v>
      </c>
      <c r="L5" s="9">
        <f>VLOOKUP($A5,'7'!$B$10:$D$75,3,FALSE)</f>
        <v>325.7</v>
      </c>
      <c r="M5" s="9">
        <f>VLOOKUP($A5,'8'!$B$10:$D$75,3,FALSE)</f>
        <v>340.4</v>
      </c>
      <c r="N5" s="9">
        <f>VLOOKUP($A5,'9'!$B$10:$D$75,3,FALSE)</f>
        <v>345.7</v>
      </c>
      <c r="O5" s="9">
        <f>VLOOKUP($A5,'10'!$B$10:$D$75,3,FALSE)</f>
        <v>351.9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340.92499999999995</v>
      </c>
      <c r="S5" s="9">
        <f>VLOOKUP(A5,Formelhilfe!$A$15:$O$74,15,FALSE)</f>
        <v>4</v>
      </c>
      <c r="T5" s="10">
        <f>SUM(L5:Q5)</f>
        <v>1363.6999999999998</v>
      </c>
      <c r="U5" s="10">
        <f>IF(V5&gt;0,W5/V5,0)</f>
        <v>345.55555555555549</v>
      </c>
      <c r="V5" s="9">
        <f>VLOOKUP(A5,Formelhilfe!$A$15:$P$74,16,FALSE)</f>
        <v>9</v>
      </c>
      <c r="W5" s="11">
        <f>SUM(C5:H5,L5:Q5)</f>
        <v>3109.9999999999995</v>
      </c>
    </row>
    <row r="6" spans="1:23" ht="20.25" customHeight="1" x14ac:dyDescent="0.35">
      <c r="A6" s="106" t="s">
        <v>159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322.10000000000002</v>
      </c>
      <c r="E6" s="9">
        <f>VLOOKUP($A6,'3'!$B$10:$D$75,3,FALSE)</f>
        <v>340.5</v>
      </c>
      <c r="F6" s="9">
        <f>VLOOKUP($A6,'4'!$B$10:$D$75,3,FALSE)</f>
        <v>336.9</v>
      </c>
      <c r="G6" s="9">
        <f>VLOOKUP($A6,'5'!$B$10:$D$75,3,FALSE)</f>
        <v>340.3</v>
      </c>
      <c r="H6" s="9">
        <f>VLOOKUP($A6,'6'!$B$10:$D$75,3,FALSE)</f>
        <v>0</v>
      </c>
      <c r="I6" s="9">
        <f>IF(J6 &gt; 0,K6/J6,0)</f>
        <v>335.09999999999997</v>
      </c>
      <c r="J6" s="9">
        <f>VLOOKUP(A6,Formelhilfe!$A$15:$H$74,8,FALSE)</f>
        <v>5</v>
      </c>
      <c r="K6" s="10">
        <f>SUM(C6:H6)</f>
        <v>1675.4999999999998</v>
      </c>
      <c r="L6" s="9">
        <f>VLOOKUP($A6,'7'!$B$10:$D$75,3,FALSE)</f>
        <v>317.5</v>
      </c>
      <c r="M6" s="9">
        <f>VLOOKUP($A6,'8'!$B$10:$D$75,3,FALSE)</f>
        <v>319.89999999999998</v>
      </c>
      <c r="N6" s="9">
        <f>VLOOKUP($A6,'9'!$B$10:$D$75,3,FALSE)</f>
        <v>326.60000000000002</v>
      </c>
      <c r="O6" s="9">
        <f>VLOOKUP($A6,'10'!$B$10:$D$75,3,FALSE)</f>
        <v>306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317.5</v>
      </c>
      <c r="S6" s="9">
        <f>VLOOKUP(A6,Formelhilfe!$A$15:$O$74,15,FALSE)</f>
        <v>4</v>
      </c>
      <c r="T6" s="10">
        <f>SUM(L6:Q6)</f>
        <v>1270</v>
      </c>
      <c r="U6" s="10">
        <f>IF(V6&gt;0,W6/V6,0)</f>
        <v>327.27777777777771</v>
      </c>
      <c r="V6" s="9">
        <f>VLOOKUP(A6,Formelhilfe!$A$15:$P$74,16,FALSE)</f>
        <v>9</v>
      </c>
      <c r="W6" s="11">
        <f>SUM(C6:H6,L6:Q6)</f>
        <v>2945.4999999999995</v>
      </c>
    </row>
    <row r="7" spans="1:23" ht="20.25" customHeight="1" x14ac:dyDescent="0.35">
      <c r="A7" s="106" t="s">
        <v>150</v>
      </c>
      <c r="B7" s="92" t="str">
        <f>VLOOKUP(A7,'Wettkampf 1'!$B$16:$C$75,2,FALSE)</f>
        <v>SV Esterwegen</v>
      </c>
      <c r="C7" s="9">
        <f>VLOOKUP(A7,'Wettkampf 1'!$B$16:$D$75,3,FALSE)</f>
        <v>318.60000000000002</v>
      </c>
      <c r="D7" s="9">
        <f>VLOOKUP($A7,'2'!$B$16:$D$75,3,FALSE)</f>
        <v>336.3</v>
      </c>
      <c r="E7" s="9">
        <f>VLOOKUP($A7,'3'!$B$10:$D$75,3,FALSE)</f>
        <v>345.9</v>
      </c>
      <c r="F7" s="9">
        <f>VLOOKUP($A7,'4'!$B$10:$D$75,3,FALSE)</f>
        <v>325.7</v>
      </c>
      <c r="G7" s="9">
        <f>VLOOKUP($A7,'5'!$B$10:$D$75,3,FALSE)</f>
        <v>330.3</v>
      </c>
      <c r="H7" s="9">
        <f>VLOOKUP($A7,'6'!$B$10:$D$75,3,FALSE)</f>
        <v>0</v>
      </c>
      <c r="I7" s="9">
        <f>IF(J7 &gt; 0,K7/J7,0)</f>
        <v>331.36</v>
      </c>
      <c r="J7" s="9">
        <f>VLOOKUP(A7,Formelhilfe!$A$15:$H$74,8,FALSE)</f>
        <v>5</v>
      </c>
      <c r="K7" s="10">
        <f>SUM(C7:H7)</f>
        <v>1656.8</v>
      </c>
      <c r="L7" s="9">
        <f>VLOOKUP($A7,'7'!$B$10:$D$75,3,FALSE)</f>
        <v>316.7</v>
      </c>
      <c r="M7" s="9">
        <f>VLOOKUP($A7,'8'!$B$10:$D$75,3,FALSE)</f>
        <v>336.3</v>
      </c>
      <c r="N7" s="9">
        <f>VLOOKUP($A7,'9'!$B$10:$D$75,3,FALSE)</f>
        <v>314.2</v>
      </c>
      <c r="O7" s="9">
        <f>VLOOKUP($A7,'10'!$B$10:$D$75,3,FALSE)</f>
        <v>309.8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319.25</v>
      </c>
      <c r="S7" s="9">
        <f>VLOOKUP(A7,Formelhilfe!$A$15:$O$74,15,FALSE)</f>
        <v>4</v>
      </c>
      <c r="T7" s="10">
        <f>SUM(L7:Q7)</f>
        <v>1277</v>
      </c>
      <c r="U7" s="10">
        <f>IF(V7&gt;0,W7/V7,0)</f>
        <v>325.97777777777782</v>
      </c>
      <c r="V7" s="9">
        <f>VLOOKUP(A7,Formelhilfe!$A$15:$P$74,16,FALSE)</f>
        <v>9</v>
      </c>
      <c r="W7" s="11">
        <f>SUM(C7:H7,L7:Q7)</f>
        <v>2933.8</v>
      </c>
    </row>
    <row r="8" spans="1:23" ht="20.25" customHeight="1" x14ac:dyDescent="0.35">
      <c r="A8" s="106" t="s">
        <v>160</v>
      </c>
      <c r="B8" s="92" t="str">
        <f>VLOOKUP(A8,'Wettkampf 1'!$B$16:$C$75,2,FALSE)</f>
        <v>SV Spahnharrenstätte</v>
      </c>
      <c r="C8" s="9">
        <f>VLOOKUP(A8,'Wettkampf 1'!$B$16:$D$75,3,FALSE)</f>
        <v>306</v>
      </c>
      <c r="D8" s="9">
        <f>VLOOKUP($A8,'2'!$B$16:$D$75,3,FALSE)</f>
        <v>300.39999999999998</v>
      </c>
      <c r="E8" s="9">
        <f>VLOOKUP($A8,'3'!$B$10:$D$75,3,FALSE)</f>
        <v>337.6</v>
      </c>
      <c r="F8" s="9">
        <f>VLOOKUP($A8,'4'!$B$10:$D$75,3,FALSE)</f>
        <v>324.3</v>
      </c>
      <c r="G8" s="9">
        <f>VLOOKUP($A8,'5'!$B$10:$D$75,3,FALSE)</f>
        <v>330.4</v>
      </c>
      <c r="H8" s="9">
        <f>VLOOKUP($A8,'6'!$B$10:$D$75,3,FALSE)</f>
        <v>0</v>
      </c>
      <c r="I8" s="9">
        <f>IF(J8 &gt; 0,K8/J8,0)</f>
        <v>319.73999999999995</v>
      </c>
      <c r="J8" s="9">
        <f>VLOOKUP(A8,Formelhilfe!$A$15:$H$74,8,FALSE)</f>
        <v>5</v>
      </c>
      <c r="K8" s="10">
        <f>SUM(C8:H8)</f>
        <v>1598.6999999999998</v>
      </c>
      <c r="L8" s="9">
        <f>VLOOKUP($A8,'7'!$B$10:$D$75,3,FALSE)</f>
        <v>349.2</v>
      </c>
      <c r="M8" s="9">
        <f>VLOOKUP($A8,'8'!$B$10:$D$75,3,FALSE)</f>
        <v>322.60000000000002</v>
      </c>
      <c r="N8" s="9">
        <f>VLOOKUP($A8,'9'!$B$10:$D$75,3,FALSE)</f>
        <v>0</v>
      </c>
      <c r="O8" s="9">
        <f>VLOOKUP($A8,'10'!$B$10:$D$75,3,FALSE)</f>
        <v>345.6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339.13333333333333</v>
      </c>
      <c r="S8" s="9">
        <f>VLOOKUP(A8,Formelhilfe!$A$15:$O$74,15,FALSE)</f>
        <v>3</v>
      </c>
      <c r="T8" s="10">
        <f>SUM(L8:Q8)</f>
        <v>1017.4</v>
      </c>
      <c r="U8" s="10">
        <f>IF(V8&gt;0,W8/V8,0)</f>
        <v>327.01249999999999</v>
      </c>
      <c r="V8" s="9">
        <f>VLOOKUP(A8,Formelhilfe!$A$15:$P$74,16,FALSE)</f>
        <v>8</v>
      </c>
      <c r="W8" s="11">
        <f>SUM(C8:H8,L8:Q8)</f>
        <v>2616.1</v>
      </c>
    </row>
    <row r="9" spans="1:23" ht="20.25" customHeight="1" x14ac:dyDescent="0.35">
      <c r="A9" s="106" t="s">
        <v>165</v>
      </c>
      <c r="B9" s="92" t="str">
        <f>VLOOKUP(A9,'Wettkampf 1'!$B$16:$C$75,2,FALSE)</f>
        <v>SVLähden</v>
      </c>
      <c r="C9" s="9">
        <f>VLOOKUP(A9,'Wettkampf 1'!$B$16:$D$75,3,FALSE)</f>
        <v>375.9</v>
      </c>
      <c r="D9" s="9">
        <f>VLOOKUP($A9,'2'!$B$16:$D$75,3,FALSE)</f>
        <v>359.6</v>
      </c>
      <c r="E9" s="9">
        <f>VLOOKUP($A9,'3'!$B$10:$D$75,3,FALSE)</f>
        <v>366.6</v>
      </c>
      <c r="F9" s="9">
        <f>VLOOKUP($A9,'4'!$B$10:$D$75,3,FALSE)</f>
        <v>356.2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364.57499999999999</v>
      </c>
      <c r="J9" s="9">
        <f>VLOOKUP(A9,Formelhilfe!$A$15:$H$74,8,FALSE)</f>
        <v>4</v>
      </c>
      <c r="K9" s="10">
        <f>SUM(C9:H9)</f>
        <v>1458.3</v>
      </c>
      <c r="L9" s="9">
        <f>VLOOKUP($A9,'7'!$B$10:$D$75,3,FALSE)</f>
        <v>0</v>
      </c>
      <c r="M9" s="9">
        <f>VLOOKUP($A9,'8'!$B$10:$D$75,3,FALSE)</f>
        <v>367.2</v>
      </c>
      <c r="N9" s="9">
        <f>VLOOKUP($A9,'9'!$B$10:$D$75,3,FALSE)</f>
        <v>373.4</v>
      </c>
      <c r="O9" s="9">
        <f>VLOOKUP($A9,'10'!$B$10:$D$75,3,FALSE)</f>
        <v>375.3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371.96666666666664</v>
      </c>
      <c r="S9" s="9">
        <f>VLOOKUP(A9,Formelhilfe!$A$15:$O$74,15,FALSE)</f>
        <v>3</v>
      </c>
      <c r="T9" s="10">
        <f>SUM(L9:Q9)</f>
        <v>1115.8999999999999</v>
      </c>
      <c r="U9" s="10">
        <f>IF(V9&gt;0,W9/V9,0)</f>
        <v>367.74285714285719</v>
      </c>
      <c r="V9" s="9">
        <f>VLOOKUP(A9,Formelhilfe!$A$15:$P$74,16,FALSE)</f>
        <v>7</v>
      </c>
      <c r="W9" s="11">
        <f>SUM(C9:H9,L9:Q9)</f>
        <v>2574.2000000000003</v>
      </c>
    </row>
    <row r="10" spans="1:23" ht="20.25" customHeight="1" x14ac:dyDescent="0.35">
      <c r="A10" s="106" t="s">
        <v>161</v>
      </c>
      <c r="B10" s="92" t="str">
        <f>VLOOKUP(A10,'Wettkampf 1'!$B$16:$C$75,2,FALSE)</f>
        <v>SV Esterwegen</v>
      </c>
      <c r="C10" s="9">
        <f>VLOOKUP(A10,'Wettkampf 1'!$B$16:$D$75,3,FALSE)</f>
        <v>295.10000000000002</v>
      </c>
      <c r="D10" s="9">
        <f>VLOOKUP($A10,'2'!$B$16:$D$75,3,FALSE)</f>
        <v>285.2</v>
      </c>
      <c r="E10" s="9">
        <f>VLOOKUP($A10,'3'!$B$10:$D$75,3,FALSE)</f>
        <v>273</v>
      </c>
      <c r="F10" s="9">
        <f>VLOOKUP($A10,'4'!$B$10:$D$75,3,FALSE)</f>
        <v>225.4</v>
      </c>
      <c r="G10" s="9">
        <f>VLOOKUP($A10,'5'!$B$10:$D$75,3,FALSE)</f>
        <v>266.5</v>
      </c>
      <c r="H10" s="9">
        <f>VLOOKUP($A10,'6'!$B$10:$D$75,3,FALSE)</f>
        <v>0</v>
      </c>
      <c r="I10" s="9">
        <f>IF(J10 &gt; 0,K10/J10,0)</f>
        <v>269.04000000000002</v>
      </c>
      <c r="J10" s="9">
        <f>VLOOKUP(A10,Formelhilfe!$A$15:$H$74,8,FALSE)</f>
        <v>5</v>
      </c>
      <c r="K10" s="10">
        <f>SUM(C10:H10)</f>
        <v>1345.2</v>
      </c>
      <c r="L10" s="9">
        <f>VLOOKUP($A10,'7'!$B$10:$D$75,3,FALSE)</f>
        <v>258.10000000000002</v>
      </c>
      <c r="M10" s="9">
        <f>VLOOKUP($A10,'8'!$B$10:$D$75,3,FALSE)</f>
        <v>297.39999999999998</v>
      </c>
      <c r="N10" s="9">
        <f>VLOOKUP($A10,'9'!$B$10:$D$75,3,FALSE)</f>
        <v>292.2</v>
      </c>
      <c r="O10" s="9">
        <f>VLOOKUP($A10,'10'!$B$10:$D$75,3,FALSE)</f>
        <v>231.4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269.77500000000003</v>
      </c>
      <c r="S10" s="9">
        <f>VLOOKUP(A10,Formelhilfe!$A$15:$O$74,15,FALSE)</f>
        <v>4</v>
      </c>
      <c r="T10" s="10">
        <f>SUM(L10:Q10)</f>
        <v>1079.1000000000001</v>
      </c>
      <c r="U10" s="10">
        <f>IF(V10&gt;0,W10/V10,0)</f>
        <v>269.36666666666667</v>
      </c>
      <c r="V10" s="9">
        <f>VLOOKUP(A10,Formelhilfe!$A$15:$P$74,16,FALSE)</f>
        <v>9</v>
      </c>
      <c r="W10" s="11">
        <f>SUM(C10:H10,L10:Q10)</f>
        <v>2424.3000000000002</v>
      </c>
    </row>
    <row r="11" spans="1:23" ht="20.25" customHeight="1" x14ac:dyDescent="0.35">
      <c r="A11" s="106" t="s">
        <v>158</v>
      </c>
      <c r="B11" s="92" t="str">
        <f>VLOOKUP(A11,'Wettkampf 1'!$B$16:$C$75,2,FALSE)</f>
        <v>SV Börgermoor</v>
      </c>
      <c r="C11" s="9">
        <f>VLOOKUP(A11,'Wettkampf 1'!$B$16:$D$75,3,FALSE)</f>
        <v>246.9</v>
      </c>
      <c r="D11" s="9">
        <f>VLOOKUP($A11,'2'!$B$16:$D$75,3,FALSE)</f>
        <v>291.2</v>
      </c>
      <c r="E11" s="9">
        <f>VLOOKUP($A11,'3'!$B$10:$D$75,3,FALSE)</f>
        <v>291.7</v>
      </c>
      <c r="F11" s="9">
        <f>VLOOKUP($A11,'4'!$B$10:$D$75,3,FALSE)</f>
        <v>0</v>
      </c>
      <c r="G11" s="9">
        <f>VLOOKUP($A11,'5'!$B$10:$D$75,3,FALSE)</f>
        <v>300.89999999999998</v>
      </c>
      <c r="H11" s="9">
        <f>VLOOKUP($A11,'6'!$B$10:$D$75,3,FALSE)</f>
        <v>0</v>
      </c>
      <c r="I11" s="9">
        <f>IF(J11 &gt; 0,K11/J11,0)</f>
        <v>282.67499999999995</v>
      </c>
      <c r="J11" s="9">
        <f>VLOOKUP(A11,Formelhilfe!$A$15:$H$74,8,FALSE)</f>
        <v>4</v>
      </c>
      <c r="K11" s="10">
        <f>SUM(C11:H11)</f>
        <v>1130.6999999999998</v>
      </c>
      <c r="L11" s="9">
        <f>VLOOKUP($A11,'7'!$B$10:$D$75,3,FALSE)</f>
        <v>307.5</v>
      </c>
      <c r="M11" s="9">
        <f>VLOOKUP($A11,'8'!$B$10:$D$75,3,FALSE)</f>
        <v>298.7</v>
      </c>
      <c r="N11" s="9">
        <f>VLOOKUP($A11,'9'!$B$10:$D$75,3,FALSE)</f>
        <v>315.5</v>
      </c>
      <c r="O11" s="9">
        <f>VLOOKUP($A11,'10'!$B$10:$D$75,3,FALSE)</f>
        <v>308.5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307.55</v>
      </c>
      <c r="S11" s="9">
        <f>VLOOKUP(A11,Formelhilfe!$A$15:$O$74,15,FALSE)</f>
        <v>4</v>
      </c>
      <c r="T11" s="10">
        <f>SUM(L11:Q11)</f>
        <v>1230.2</v>
      </c>
      <c r="U11" s="10">
        <f>IF(V11&gt;0,W11/V11,0)</f>
        <v>295.11249999999995</v>
      </c>
      <c r="V11" s="9">
        <f>VLOOKUP(A11,Formelhilfe!$A$15:$P$74,16,FALSE)</f>
        <v>8</v>
      </c>
      <c r="W11" s="11">
        <f>SUM(C11:H11,L11:Q11)</f>
        <v>2360.8999999999996</v>
      </c>
    </row>
    <row r="12" spans="1:23" ht="20.25" customHeight="1" x14ac:dyDescent="0.35">
      <c r="A12" s="106" t="s">
        <v>157</v>
      </c>
      <c r="B12" s="92" t="str">
        <f>VLOOKUP(A12,'Wettkampf 1'!$B$16:$C$75,2,FALSE)</f>
        <v>SV Börgermoor</v>
      </c>
      <c r="C12" s="9">
        <f>VLOOKUP(A12,'Wettkampf 1'!$B$16:$D$75,3,FALSE)</f>
        <v>168.6</v>
      </c>
      <c r="D12" s="9">
        <f>VLOOKUP($A12,'2'!$B$16:$D$75,3,FALSE)</f>
        <v>210</v>
      </c>
      <c r="E12" s="9">
        <f>VLOOKUP($A12,'3'!$B$10:$D$75,3,FALSE)</f>
        <v>249.4</v>
      </c>
      <c r="F12" s="9">
        <f>VLOOKUP($A12,'4'!$B$10:$D$75,3,FALSE)</f>
        <v>280.5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227.125</v>
      </c>
      <c r="J12" s="9">
        <f>VLOOKUP(A12,Formelhilfe!$A$15:$H$74,8,FALSE)</f>
        <v>4</v>
      </c>
      <c r="K12" s="10">
        <f>SUM(C12:H12)</f>
        <v>908.5</v>
      </c>
      <c r="L12" s="9">
        <f>VLOOKUP($A12,'7'!$B$10:$D$75,3,FALSE)</f>
        <v>285.2</v>
      </c>
      <c r="M12" s="9">
        <f>VLOOKUP($A12,'8'!$B$10:$D$75,3,FALSE)</f>
        <v>298.7</v>
      </c>
      <c r="N12" s="9">
        <f>VLOOKUP($A12,'9'!$B$10:$D$75,3,FALSE)</f>
        <v>315.39999999999998</v>
      </c>
      <c r="O12" s="9">
        <f>VLOOKUP($A12,'10'!$B$10:$D$75,3,FALSE)</f>
        <v>279.60000000000002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294.72500000000002</v>
      </c>
      <c r="S12" s="9">
        <f>VLOOKUP(A12,Formelhilfe!$A$15:$O$74,15,FALSE)</f>
        <v>4</v>
      </c>
      <c r="T12" s="10">
        <f>SUM(L12:Q12)</f>
        <v>1178.9000000000001</v>
      </c>
      <c r="U12" s="10">
        <f>IF(V12&gt;0,W12/V12,0)</f>
        <v>260.92500000000001</v>
      </c>
      <c r="V12" s="9">
        <f>VLOOKUP(A12,Formelhilfe!$A$15:$P$74,16,FALSE)</f>
        <v>8</v>
      </c>
      <c r="W12" s="11">
        <f>SUM(C12:H12,L12:Q12)</f>
        <v>2087.4</v>
      </c>
    </row>
    <row r="13" spans="1:23" ht="20.25" customHeight="1" x14ac:dyDescent="0.35">
      <c r="A13" s="106" t="s">
        <v>170</v>
      </c>
      <c r="B13" s="92" t="str">
        <f>VLOOKUP(A13,'Wettkampf 1'!$B$16:$C$75,2,FALSE)</f>
        <v>SVLähden</v>
      </c>
      <c r="C13" s="9">
        <f>VLOOKUP(A13,'Wettkampf 1'!$B$16:$D$75,3,FALSE)</f>
        <v>0</v>
      </c>
      <c r="D13" s="9">
        <f>VLOOKUP($A13,'2'!$B$16:$D$75,3,FALSE)</f>
        <v>394.8</v>
      </c>
      <c r="E13" s="9">
        <f>VLOOKUP($A13,'3'!$B$10:$D$75,3,FALSE)</f>
        <v>398.3</v>
      </c>
      <c r="F13" s="9">
        <f>VLOOKUP($A13,'4'!$B$10:$D$75,3,FALSE)</f>
        <v>392.5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395.2</v>
      </c>
      <c r="J13" s="9">
        <f>VLOOKUP(A13,Formelhilfe!$A$15:$H$74,8,FALSE)</f>
        <v>3</v>
      </c>
      <c r="K13" s="10">
        <f>SUM(C13:H13)</f>
        <v>1185.5999999999999</v>
      </c>
      <c r="L13" s="9">
        <f>VLOOKUP($A13,'7'!$B$10:$D$75,3,FALSE)</f>
        <v>0</v>
      </c>
      <c r="M13" s="9">
        <f>VLOOKUP($A13,'8'!$B$10:$D$75,3,FALSE)</f>
        <v>395.3</v>
      </c>
      <c r="N13" s="9">
        <f>VLOOKUP($A13,'9'!$B$10:$D$75,3,FALSE)</f>
        <v>405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400.15</v>
      </c>
      <c r="S13" s="9">
        <f>VLOOKUP(A13,Formelhilfe!$A$15:$O$74,15,FALSE)</f>
        <v>2</v>
      </c>
      <c r="T13" s="10">
        <f>SUM(L13:Q13)</f>
        <v>800.3</v>
      </c>
      <c r="U13" s="10">
        <f>IF(V13&gt;0,W13/V13,0)</f>
        <v>397.17999999999995</v>
      </c>
      <c r="V13" s="9">
        <f>VLOOKUP(A13,Formelhilfe!$A$15:$P$74,16,FALSE)</f>
        <v>5</v>
      </c>
      <c r="W13" s="11">
        <f>SUM(C13:H13,L13:Q13)</f>
        <v>1985.8999999999999</v>
      </c>
    </row>
    <row r="14" spans="1:23" ht="20.25" customHeight="1" x14ac:dyDescent="0.35">
      <c r="A14" s="106" t="s">
        <v>162</v>
      </c>
      <c r="B14" s="92" t="str">
        <f>VLOOKUP(A14,'Wettkampf 1'!$B$16:$C$75,2,FALSE)</f>
        <v>SV Lorup</v>
      </c>
      <c r="C14" s="9">
        <f>VLOOKUP(A14,'Wettkampf 1'!$B$16:$D$75,3,FALSE)</f>
        <v>323.8</v>
      </c>
      <c r="D14" s="9">
        <f>VLOOKUP($A14,'2'!$B$16:$D$75,3,FALSE)</f>
        <v>355.6</v>
      </c>
      <c r="E14" s="9">
        <f>VLOOKUP($A14,'3'!$B$10:$D$75,3,FALSE)</f>
        <v>348.8</v>
      </c>
      <c r="F14" s="9">
        <f>VLOOKUP($A14,'4'!$B$10:$D$75,3,FALSE)</f>
        <v>0</v>
      </c>
      <c r="G14" s="9">
        <f>VLOOKUP($A14,'5'!$B$10:$D$75,3,FALSE)</f>
        <v>357.8</v>
      </c>
      <c r="H14" s="9">
        <f>VLOOKUP($A14,'6'!$B$10:$D$75,3,FALSE)</f>
        <v>0</v>
      </c>
      <c r="I14" s="9">
        <f>IF(J14 &gt; 0,K14/J14,0)</f>
        <v>346.5</v>
      </c>
      <c r="J14" s="9">
        <f>VLOOKUP(A14,Formelhilfe!$A$15:$H$74,8,FALSE)</f>
        <v>4</v>
      </c>
      <c r="K14" s="10">
        <f>SUM(C14:H14)</f>
        <v>1386</v>
      </c>
      <c r="L14" s="9">
        <f>VLOOKUP($A14,'7'!$B$10:$D$75,3,FALSE)</f>
        <v>337.2</v>
      </c>
      <c r="M14" s="9">
        <f>VLOOKUP($A14,'8'!$B$10:$D$75,3,FALSE)</f>
        <v>252.9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295.05</v>
      </c>
      <c r="S14" s="9">
        <f>VLOOKUP(A14,Formelhilfe!$A$15:$O$74,15,FALSE)</f>
        <v>2</v>
      </c>
      <c r="T14" s="10">
        <f>SUM(L14:Q14)</f>
        <v>590.1</v>
      </c>
      <c r="U14" s="10">
        <f>IF(V14&gt;0,W14/V14,0)</f>
        <v>329.35</v>
      </c>
      <c r="V14" s="9">
        <f>VLOOKUP(A14,Formelhilfe!$A$15:$P$74,16,FALSE)</f>
        <v>6</v>
      </c>
      <c r="W14" s="11">
        <f>SUM(C14:H14,L14:Q14)</f>
        <v>1976.1000000000001</v>
      </c>
    </row>
    <row r="15" spans="1:23" ht="20.25" customHeight="1" x14ac:dyDescent="0.35">
      <c r="A15" s="106" t="s">
        <v>169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237.6</v>
      </c>
      <c r="M15" s="9">
        <f>VLOOKUP($A15,'8'!$B$10:$D$75,3,FALSE)</f>
        <v>241.4</v>
      </c>
      <c r="N15" s="9">
        <f>VLOOKUP($A15,'9'!$B$10:$D$75,3,FALSE)</f>
        <v>0</v>
      </c>
      <c r="O15" s="9">
        <f>VLOOKUP($A15,'10'!$B$10:$D$75,3,FALSE)</f>
        <v>229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236</v>
      </c>
      <c r="S15" s="9">
        <f>VLOOKUP(A15,Formelhilfe!$A$15:$O$74,15,FALSE)</f>
        <v>3</v>
      </c>
      <c r="T15" s="10">
        <f>SUM(L15:Q15)</f>
        <v>708</v>
      </c>
      <c r="U15" s="10">
        <f>IF(V15&gt;0,W15/V15,0)</f>
        <v>240.73999999999995</v>
      </c>
      <c r="V15" s="9">
        <f>VLOOKUP(A15,Formelhilfe!$A$15:$P$74,16,FALSE)</f>
        <v>5</v>
      </c>
      <c r="W15" s="11">
        <f>SUM(C15:H15,L15:Q15)</f>
        <v>1203.6999999999998</v>
      </c>
    </row>
    <row r="16" spans="1:23" ht="20.25" customHeight="1" x14ac:dyDescent="0.35">
      <c r="A16" s="106" t="s">
        <v>154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264.3</v>
      </c>
      <c r="M16" s="9">
        <f>VLOOKUP($A16,'8'!$B$10:$D$75,3,FALSE)</f>
        <v>261.39999999999998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262.85000000000002</v>
      </c>
      <c r="S16" s="9">
        <f>VLOOKUP(A16,Formelhilfe!$A$15:$O$74,15,FALSE)</f>
        <v>2</v>
      </c>
      <c r="T16" s="10">
        <f>SUM(L16:Q16)</f>
        <v>525.70000000000005</v>
      </c>
      <c r="U16" s="10">
        <f>IF(V16&gt;0,W16/V16,0)</f>
        <v>278.10000000000002</v>
      </c>
      <c r="V16" s="9">
        <f>VLOOKUP(A16,Formelhilfe!$A$15:$P$74,16,FALSE)</f>
        <v>3</v>
      </c>
      <c r="W16" s="11">
        <f>SUM(C16:H16,L16:Q16)</f>
        <v>834.30000000000007</v>
      </c>
    </row>
    <row r="17" spans="1:45" ht="20.25" customHeight="1" x14ac:dyDescent="0.35">
      <c r="A17" s="106" t="s">
        <v>155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276.39999999999998</v>
      </c>
      <c r="M17" s="9">
        <f>VLOOKUP($A17,'8'!$B$10:$D$75,3,FALSE)</f>
        <v>0</v>
      </c>
      <c r="N17" s="9">
        <f>VLOOKUP($A17,'9'!$B$10:$D$75,3,FALSE)</f>
        <v>310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293.2</v>
      </c>
      <c r="S17" s="9">
        <f>VLOOKUP(A17,Formelhilfe!$A$15:$O$74,15,FALSE)</f>
        <v>2</v>
      </c>
      <c r="T17" s="10">
        <f>SUM(L17:Q17)</f>
        <v>586.4</v>
      </c>
      <c r="U17" s="10">
        <f>IF(V17&gt;0,W17/V17,0)</f>
        <v>272.93333333333334</v>
      </c>
      <c r="V17" s="9">
        <f>VLOOKUP(A17,Formelhilfe!$A$15:$P$74,16,FALSE)</f>
        <v>3</v>
      </c>
      <c r="W17" s="11">
        <f>SUM(C17:H17,L17:Q17)</f>
        <v>818.8</v>
      </c>
    </row>
    <row r="18" spans="1:45" ht="20.25" customHeight="1" x14ac:dyDescent="0.35">
      <c r="A18" s="106" t="s">
        <v>153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228</v>
      </c>
      <c r="M18" s="9">
        <f>VLOOKUP($A18,'8'!$B$10:$D$75,3,FALSE)</f>
        <v>0</v>
      </c>
      <c r="N18" s="9">
        <f>VLOOKUP($A18,'9'!$B$10:$D$75,3,FALSE)</f>
        <v>299.89999999999998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263.95</v>
      </c>
      <c r="S18" s="9">
        <f>VLOOKUP(A18,Formelhilfe!$A$15:$O$74,15,FALSE)</f>
        <v>2</v>
      </c>
      <c r="T18" s="10">
        <f>SUM(L18:Q18)</f>
        <v>527.9</v>
      </c>
      <c r="U18" s="10">
        <f>IF(V18&gt;0,W18/V18,0)</f>
        <v>252.16666666666666</v>
      </c>
      <c r="V18" s="9">
        <f>VLOOKUP(A18,Formelhilfe!$A$15:$P$74,16,FALSE)</f>
        <v>3</v>
      </c>
      <c r="W18" s="11">
        <f>SUM(C18:H18,L18:Q18)</f>
        <v>756.5</v>
      </c>
    </row>
    <row r="19" spans="1:45" ht="20.25" customHeight="1" x14ac:dyDescent="0.35">
      <c r="A19" s="106" t="s">
        <v>178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206.1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206.1</v>
      </c>
      <c r="S19" s="9">
        <f>VLOOKUP(A19,Formelhilfe!$A$15:$O$74,15,FALSE)</f>
        <v>1</v>
      </c>
      <c r="T19" s="10">
        <f>SUM(L19:Q19)</f>
        <v>206.1</v>
      </c>
      <c r="U19" s="10">
        <f>IF(V19&gt;0,W19/V19,0)</f>
        <v>206.1</v>
      </c>
      <c r="V19" s="9">
        <f>VLOOKUP(A19,Formelhilfe!$A$15:$P$74,16,FALSE)</f>
        <v>1</v>
      </c>
      <c r="W19" s="11">
        <f>SUM(C19:H19,L19:Q19)</f>
        <v>206.1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71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72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73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74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75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76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77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78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79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80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81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82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83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84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85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86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100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101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102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103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104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105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106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107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108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109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110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111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112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113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114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115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116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117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118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119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123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9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3</v>
      </c>
      <c r="P3" s="13">
        <f t="shared" ref="P3:P13" si="2">O3+H3</f>
        <v>7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9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9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87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>O15+H15</f>
        <v>9</v>
      </c>
    </row>
    <row r="16" spans="1:21" ht="15.75" x14ac:dyDescent="0.25">
      <c r="A16" s="106" t="s">
        <v>151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ref="P16:P44" si="3">O16+H16</f>
        <v>9</v>
      </c>
    </row>
    <row r="17" spans="1:16" ht="15.75" x14ac:dyDescent="0.25">
      <c r="A17" s="106" t="s">
        <v>152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9</v>
      </c>
    </row>
    <row r="18" spans="1:16" ht="15.75" x14ac:dyDescent="0.25">
      <c r="A18" s="106" t="s">
        <v>161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9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5</v>
      </c>
    </row>
    <row r="20" spans="1:16" ht="15.75" x14ac:dyDescent="0.25">
      <c r="A20" s="106" t="s">
        <v>153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3</v>
      </c>
    </row>
    <row r="21" spans="1:16" ht="15.75" x14ac:dyDescent="0.25">
      <c r="A21" s="106" t="s">
        <v>154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3</v>
      </c>
    </row>
    <row r="22" spans="1:16" ht="15.75" x14ac:dyDescent="0.25">
      <c r="A22" s="106" t="s">
        <v>155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3</v>
      </c>
    </row>
    <row r="23" spans="1:16" ht="15.75" x14ac:dyDescent="0.25">
      <c r="A23" s="106" t="s">
        <v>162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6</v>
      </c>
    </row>
    <row r="24" spans="1:16" ht="15.75" x14ac:dyDescent="0.25">
      <c r="A24" s="106" t="s">
        <v>178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1</v>
      </c>
    </row>
    <row r="25" spans="1:16" ht="15.75" x14ac:dyDescent="0.25">
      <c r="A25" s="106" t="s">
        <v>156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9</v>
      </c>
    </row>
    <row r="26" spans="1:16" ht="15.75" x14ac:dyDescent="0.25">
      <c r="A26" s="106" t="s">
        <v>157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0</v>
      </c>
      <c r="N26" s="13">
        <f>IF('12'!$D27&gt;0,1,0)</f>
        <v>0</v>
      </c>
      <c r="O26" s="13">
        <f t="shared" si="1"/>
        <v>4</v>
      </c>
      <c r="P26" s="13">
        <f t="shared" si="3"/>
        <v>8</v>
      </c>
    </row>
    <row r="27" spans="1:16" ht="15.75" x14ac:dyDescent="0.25">
      <c r="A27" s="106" t="s">
        <v>158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8</v>
      </c>
    </row>
    <row r="28" spans="1:16" ht="15.75" x14ac:dyDescent="0.25">
      <c r="A28" s="106" t="s">
        <v>71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9</v>
      </c>
    </row>
    <row r="31" spans="1:16" ht="15.75" x14ac:dyDescent="0.25">
      <c r="A31" s="106" t="s">
        <v>160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75" x14ac:dyDescent="0.25">
      <c r="A32" s="106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06" t="s">
        <v>165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7</v>
      </c>
    </row>
    <row r="37" spans="1:16" ht="15.75" x14ac:dyDescent="0.25">
      <c r="A37" s="106" t="s">
        <v>170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5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81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86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100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101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102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103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104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105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106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107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109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110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117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119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15</v>
      </c>
      <c r="J75" s="17">
        <f t="shared" ref="J75" si="10">SUM(J15:J74)</f>
        <v>15</v>
      </c>
      <c r="K75" s="17">
        <f t="shared" ref="K75" si="11">SUM(K15:K74)</f>
        <v>13</v>
      </c>
      <c r="L75" s="17">
        <f t="shared" ref="L75" si="12">SUM(L15:L74)</f>
        <v>12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55</v>
      </c>
      <c r="P75" s="17">
        <f t="shared" ref="P75" si="16">SUM(P15:P74)</f>
        <v>119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146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1061.7</v>
      </c>
      <c r="L2" s="5">
        <f>VLOOKUP($B$2:$B$13,'8'!$B$2:$D$19,3,FALSE)</f>
        <v>1087.8</v>
      </c>
      <c r="M2" s="5">
        <f>VLOOKUP($B$2:$B$13,'9'!$B$2:$D$19,3,FALSE)</f>
        <v>1069.2</v>
      </c>
      <c r="N2" s="5">
        <f>VLOOKUP($B$2:$B$13,'10'!$B$2:$D$19,3,FALSE)</f>
        <v>1054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4272.7</v>
      </c>
      <c r="S2" s="5">
        <f>IF(Formelhilfe!P12&gt;0,T2/Formelhilfe!P12,0)</f>
        <v>0</v>
      </c>
      <c r="T2" s="6">
        <f>SUM(C2:H2,K2:P2)</f>
        <v>9763.3000000000011</v>
      </c>
    </row>
    <row r="3" spans="1:20" ht="23.25" customHeight="1" x14ac:dyDescent="0.3">
      <c r="A3" s="12"/>
      <c r="B3" s="106" t="s">
        <v>163</v>
      </c>
      <c r="C3" s="7">
        <f>VLOOKUP($B$2:$B$13,'Wettkampf 1'!$B$2:$D$13,3,FALSE)</f>
        <v>763.09999999999991</v>
      </c>
      <c r="D3" s="5">
        <f>VLOOKUP($B$2:$B$13,'2'!$B$2:$D$19,3,FALSE)</f>
        <v>1149.0999999999999</v>
      </c>
      <c r="E3" s="5">
        <f>VLOOKUP($B$2:$B$13,'3'!$B$2:$D$19,3,FALSE)</f>
        <v>1156.0999999999999</v>
      </c>
      <c r="F3" s="5">
        <f>VLOOKUP($B$2:$B$13,'4'!$B$2:$D$19,3,FALSE)</f>
        <v>1129.4000000000001</v>
      </c>
      <c r="G3" s="5">
        <f>VLOOKUP($B$2:$B$13,'5'!$B$2:$D$19,3,FALSE)</f>
        <v>385.3</v>
      </c>
      <c r="H3" s="5">
        <f>VLOOKUP($B$2:$B$13,'6'!$B$2:$D$19,3,FALSE)</f>
        <v>0</v>
      </c>
      <c r="I3" s="5">
        <f>IF(Formelhilfe!H3 &gt; 0,J3/Formelhilfe!H3,0)</f>
        <v>1145.75</v>
      </c>
      <c r="J3" s="5">
        <f>SUM(C3:H3)</f>
        <v>4583</v>
      </c>
      <c r="K3" s="5">
        <f>VLOOKUP($B$2:$B$13,'7'!$B$2:$D$19,3,FALSE)</f>
        <v>0</v>
      </c>
      <c r="L3" s="5">
        <f>VLOOKUP($B$2:$B$13,'8'!$B$2:$D$19,3,FALSE)</f>
        <v>1158.4000000000001</v>
      </c>
      <c r="M3" s="5">
        <f>VLOOKUP($B$2:$B$13,'9'!$B$2:$D$19,3,FALSE)</f>
        <v>1182.3</v>
      </c>
      <c r="N3" s="5">
        <f>VLOOKUP($B$2:$B$13,'10'!$B$2:$D$19,3,FALSE)</f>
        <v>768.2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1036.3</v>
      </c>
      <c r="R3" s="5">
        <f>SUM(K3:P3)</f>
        <v>3108.8999999999996</v>
      </c>
      <c r="S3" s="5">
        <f>IF(Formelhilfe!P3&gt;0,T3/Formelhilfe!P3,0)</f>
        <v>1098.8428571428572</v>
      </c>
      <c r="T3" s="6">
        <f>SUM(C3:H3,K3:P3)</f>
        <v>7691.9</v>
      </c>
    </row>
    <row r="4" spans="1:20" ht="23.25" customHeight="1" x14ac:dyDescent="0.3">
      <c r="A4" s="12"/>
      <c r="B4" s="106" t="s">
        <v>148</v>
      </c>
      <c r="C4" s="7">
        <f>VLOOKUP($B$2:$B$13,'Wettkampf 1'!$B$2:$D$13,3,FALSE)</f>
        <v>748.6</v>
      </c>
      <c r="D4" s="5">
        <f>VLOOKUP($B$2:$B$13,'2'!$B$2:$D$19,3,FALSE)</f>
        <v>853.59999999999991</v>
      </c>
      <c r="E4" s="5">
        <f>VLOOKUP($B$2:$B$13,'3'!$B$2:$D$19,3,FALSE)</f>
        <v>897.19999999999993</v>
      </c>
      <c r="F4" s="5">
        <f>VLOOKUP($B$2:$B$13,'4'!$B$2:$D$19,3,FALSE)</f>
        <v>630.1</v>
      </c>
      <c r="G4" s="5">
        <f>VLOOKUP($B$2:$B$13,'5'!$B$2:$D$19,3,FALSE)</f>
        <v>656</v>
      </c>
      <c r="H4" s="5">
        <f>VLOOKUP($B$2:$B$13,'6'!$B$2:$D$19,3,FALSE)</f>
        <v>0</v>
      </c>
      <c r="I4" s="5">
        <f>IF(Formelhilfe!H2 &gt; 0,J4/Formelhilfe!H2,0)</f>
        <v>757.09999999999991</v>
      </c>
      <c r="J4" s="5">
        <f>SUM(C4:H4)</f>
        <v>3785.4999999999995</v>
      </c>
      <c r="K4" s="5">
        <f>VLOOKUP($B$2:$B$13,'7'!$B$2:$D$19,3,FALSE)</f>
        <v>918.40000000000009</v>
      </c>
      <c r="L4" s="5">
        <f>VLOOKUP($B$2:$B$13,'8'!$B$2:$D$19,3,FALSE)</f>
        <v>937.8</v>
      </c>
      <c r="M4" s="5">
        <f>VLOOKUP($B$2:$B$13,'9'!$B$2:$D$19,3,FALSE)</f>
        <v>976.6</v>
      </c>
      <c r="N4" s="5">
        <f>VLOOKUP($B$2:$B$13,'10'!$B$2:$D$19,3,FALSE)</f>
        <v>940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IF(Formelhilfe!O2&gt;0,R4/Formelhilfe!O2,0)</f>
        <v>943.2</v>
      </c>
      <c r="R4" s="5">
        <f>SUM(K4:P4)</f>
        <v>3772.8</v>
      </c>
      <c r="S4" s="5">
        <f>IF(Formelhilfe!P2&gt;0,T4/Formelhilfe!P2,0)</f>
        <v>839.81111111111113</v>
      </c>
      <c r="T4" s="6">
        <f>SUM(C4:H4,K4:P4)</f>
        <v>7558.3</v>
      </c>
    </row>
    <row r="5" spans="1:20" ht="23.25" customHeight="1" x14ac:dyDescent="0.3">
      <c r="A5" s="12"/>
      <c r="B5" s="106" t="s">
        <v>149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666.7</v>
      </c>
      <c r="L5" s="5">
        <f>VLOOKUP($B$2:$B$13,'8'!$B$2:$D$19,3,FALSE)</f>
        <v>642.5</v>
      </c>
      <c r="M5" s="5">
        <f>VLOOKUP($B$2:$B$13,'9'!$B$2:$D$19,3,FALSE)</f>
        <v>326.60000000000002</v>
      </c>
      <c r="N5" s="5">
        <f>VLOOKUP($B$2:$B$13,'10'!$B$2:$D$19,3,FALSE)</f>
        <v>651.6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IF(Formelhilfe!O5&gt;0,R5/Formelhilfe!O5,0)</f>
        <v>571.85</v>
      </c>
      <c r="R5" s="5">
        <f>SUM(K5:P5)</f>
        <v>2287.4</v>
      </c>
      <c r="S5" s="5">
        <f>IF(Formelhilfe!P5&gt;0,T5/Formelhilfe!P5,0)</f>
        <v>617.95555555555563</v>
      </c>
      <c r="T5" s="6">
        <f>SUM(C5:H5,K5:P5)</f>
        <v>5561.6</v>
      </c>
    </row>
    <row r="6" spans="1:20" ht="23.25" customHeight="1" x14ac:dyDescent="0.3">
      <c r="A6" s="12"/>
      <c r="B6" s="106" t="s">
        <v>147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IF(Formelhilfe!H4 &gt; 0,J6/Formelhilfe!H4,0)</f>
        <v>385.4</v>
      </c>
      <c r="J6" s="5">
        <f>SUM(C6:H6)</f>
        <v>1927</v>
      </c>
      <c r="K6" s="5">
        <f>VLOOKUP($B$2:$B$13,'7'!$B$2:$D$19,3,FALSE)</f>
        <v>877.89999999999986</v>
      </c>
      <c r="L6" s="5">
        <f>VLOOKUP($B$2:$B$13,'8'!$B$2:$D$19,3,FALSE)</f>
        <v>514.29999999999995</v>
      </c>
      <c r="M6" s="5">
        <f>VLOOKUP($B$2:$B$13,'9'!$B$2:$D$19,3,FALSE)</f>
        <v>609.9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IF(Formelhilfe!O4&gt;0,R6/Formelhilfe!O4,0)</f>
        <v>500.52499999999998</v>
      </c>
      <c r="R6" s="5">
        <f>SUM(K6:P6)</f>
        <v>2002.1</v>
      </c>
      <c r="S6" s="5">
        <f>IF(Formelhilfe!P4&gt;0,T6/Formelhilfe!P4,0)</f>
        <v>436.56666666666666</v>
      </c>
      <c r="T6" s="6">
        <f>SUM(C6:H6,K6:P6)</f>
        <v>3929.1</v>
      </c>
    </row>
    <row r="7" spans="1:20" ht="23.25" customHeight="1" x14ac:dyDescent="0.3">
      <c r="A7" s="12"/>
      <c r="B7" s="106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88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89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90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91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92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93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146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147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148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149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166</v>
      </c>
      <c r="AL5" s="168"/>
      <c r="AM5" s="99"/>
    </row>
    <row r="6" spans="1:41" ht="15" customHeight="1" x14ac:dyDescent="0.25">
      <c r="A6" s="90">
        <v>5</v>
      </c>
      <c r="B6" s="106" t="s">
        <v>163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167</v>
      </c>
      <c r="AL6" s="168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7" t="s">
        <v>168</v>
      </c>
      <c r="AL7" s="168"/>
      <c r="AM7" s="99"/>
    </row>
    <row r="8" spans="1:41" ht="15" customHeight="1" x14ac:dyDescent="0.25">
      <c r="A8" s="90">
        <v>7</v>
      </c>
      <c r="B8" s="106" t="s">
        <v>88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89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90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91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92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93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94</v>
      </c>
      <c r="T15" s="80"/>
      <c r="U15" s="80" t="s">
        <v>95</v>
      </c>
      <c r="V15" s="80"/>
      <c r="W15" s="80" t="s">
        <v>96</v>
      </c>
      <c r="X15" s="80"/>
      <c r="Y15" s="80" t="s">
        <v>97</v>
      </c>
      <c r="Z15" s="80"/>
      <c r="AA15" s="80" t="s">
        <v>98</v>
      </c>
      <c r="AB15" s="80"/>
      <c r="AC15" s="80" t="s">
        <v>99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150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151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152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161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153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154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155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162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178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156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157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158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71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159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160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164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165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170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77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78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79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80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81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86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100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101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102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103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104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105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106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107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108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109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110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111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112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113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171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7" t="s">
        <v>171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174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 t="s">
        <v>173</v>
      </c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174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10" workbookViewId="0">
      <selection activeCell="B25" sqref="B2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877.89999999999986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918.40000000000009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666.7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175</v>
      </c>
      <c r="AJ5" s="14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176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49" t="s">
        <v>177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316.7</v>
      </c>
      <c r="E16" s="82"/>
      <c r="F16" s="67">
        <f>IF(E16="x","0",D16)</f>
        <v>316.7</v>
      </c>
      <c r="G16" s="68">
        <f>IF(C16=$B$2,F16,0)</f>
        <v>316.7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366.6</v>
      </c>
      <c r="E17" s="82"/>
      <c r="F17" s="67">
        <f t="shared" ref="F17:F75" si="0">IF(E17="x","0",D17)</f>
        <v>366.6</v>
      </c>
      <c r="G17" s="68">
        <f t="shared" ref="G17:G75" si="1">IF(C17=$B$2,F17,0)</f>
        <v>366.6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258.10000000000002</v>
      </c>
      <c r="E19" s="82"/>
      <c r="F19" s="67">
        <f t="shared" si="0"/>
        <v>258.10000000000002</v>
      </c>
      <c r="G19" s="68">
        <f t="shared" si="1"/>
        <v>258.10000000000002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237.6</v>
      </c>
      <c r="E20" s="82"/>
      <c r="F20" s="67">
        <f t="shared" si="0"/>
        <v>237.6</v>
      </c>
      <c r="G20" s="68">
        <f t="shared" si="1"/>
        <v>237.6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228</v>
      </c>
      <c r="E21" s="82"/>
      <c r="F21" s="67">
        <f t="shared" si="0"/>
        <v>228</v>
      </c>
      <c r="G21" s="68">
        <f t="shared" si="1"/>
        <v>0</v>
      </c>
      <c r="H21" s="68">
        <f t="shared" si="2"/>
        <v>0</v>
      </c>
      <c r="I21" s="68">
        <f t="shared" si="3"/>
        <v>228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264.3</v>
      </c>
      <c r="E22" s="82"/>
      <c r="F22" s="67">
        <f t="shared" si="0"/>
        <v>264.3</v>
      </c>
      <c r="G22" s="68">
        <f t="shared" si="1"/>
        <v>0</v>
      </c>
      <c r="H22" s="68">
        <f t="shared" si="2"/>
        <v>0</v>
      </c>
      <c r="I22" s="68">
        <f t="shared" si="3"/>
        <v>264.3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276.39999999999998</v>
      </c>
      <c r="E23" s="82"/>
      <c r="F23" s="67">
        <f t="shared" si="0"/>
        <v>276.39999999999998</v>
      </c>
      <c r="G23" s="68">
        <f t="shared" si="1"/>
        <v>0</v>
      </c>
      <c r="H23" s="68">
        <f t="shared" si="2"/>
        <v>0</v>
      </c>
      <c r="I23" s="68">
        <f t="shared" si="3"/>
        <v>276.39999999999998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337.2</v>
      </c>
      <c r="E24" s="82"/>
      <c r="F24" s="67">
        <f t="shared" si="0"/>
        <v>337.2</v>
      </c>
      <c r="G24" s="68">
        <f t="shared" si="1"/>
        <v>0</v>
      </c>
      <c r="H24" s="68">
        <f t="shared" si="2"/>
        <v>0</v>
      </c>
      <c r="I24" s="68">
        <f t="shared" si="3"/>
        <v>337.2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206.1</v>
      </c>
      <c r="E25" s="82"/>
      <c r="F25" s="67">
        <f t="shared" si="0"/>
        <v>206.1</v>
      </c>
      <c r="G25" s="68">
        <f t="shared" si="1"/>
        <v>0</v>
      </c>
      <c r="H25" s="68">
        <f t="shared" si="2"/>
        <v>0</v>
      </c>
      <c r="I25" s="68">
        <f t="shared" si="3"/>
        <v>206.1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0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325.7</v>
      </c>
      <c r="E26" s="82"/>
      <c r="F26" s="67">
        <f t="shared" si="0"/>
        <v>325.7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325.7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285.2</v>
      </c>
      <c r="E27" s="82"/>
      <c r="F27" s="67">
        <f t="shared" si="0"/>
        <v>285.2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285.2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307.5</v>
      </c>
      <c r="E28" s="82"/>
      <c r="F28" s="67">
        <f t="shared" si="0"/>
        <v>307.5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307.5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349.2</v>
      </c>
      <c r="E32" s="82"/>
      <c r="F32" s="67">
        <f t="shared" si="0"/>
        <v>349.2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349.2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1061.7</v>
      </c>
      <c r="H76" s="68">
        <f>SUM(H16:H75)</f>
        <v>5</v>
      </c>
      <c r="I76" s="68">
        <f>LARGE(I16:I75,1)+LARGE(I16:I75,2)+LARGE(I16:I75,3)</f>
        <v>877.89999999999986</v>
      </c>
      <c r="J76" s="68">
        <f>SUM(J16:J75)</f>
        <v>5</v>
      </c>
      <c r="K76" s="68">
        <f>LARGE(K16:K75,1)+LARGE(K16:K75,2)+LARGE(K16:K75,3)</f>
        <v>918.40000000000009</v>
      </c>
      <c r="L76" s="68">
        <f>SUM(L16:L75)</f>
        <v>5</v>
      </c>
      <c r="M76" s="68">
        <f>LARGE(M16:M75,1)+LARGE(M16:M75,2)+LARGE(M16:M75,3)</f>
        <v>666.7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topLeftCell="A16" workbookViewId="0">
      <selection activeCell="D33" sqref="D3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1087.8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514.29999999999995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937.8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642.5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1158.4000000000001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375.5</v>
      </c>
      <c r="E17" s="82"/>
      <c r="F17" s="67">
        <f t="shared" ref="F17:F75" si="0">IF(E17="x","0",D17)</f>
        <v>375.5</v>
      </c>
      <c r="G17" s="68">
        <f t="shared" ref="G17:G75" si="1">IF(C17=$B$2,F17,0)</f>
        <v>375.5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376</v>
      </c>
      <c r="E18" s="82"/>
      <c r="F18" s="67">
        <f t="shared" si="0"/>
        <v>376</v>
      </c>
      <c r="G18" s="68">
        <f t="shared" si="1"/>
        <v>376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297.39999999999998</v>
      </c>
      <c r="E19" s="82"/>
      <c r="F19" s="67">
        <f t="shared" si="0"/>
        <v>297.39999999999998</v>
      </c>
      <c r="G19" s="68">
        <f t="shared" si="1"/>
        <v>297.39999999999998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241.4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261.39999999999998</v>
      </c>
      <c r="E22" s="82"/>
      <c r="F22" s="67">
        <f t="shared" si="0"/>
        <v>261.39999999999998</v>
      </c>
      <c r="G22" s="68">
        <f t="shared" si="1"/>
        <v>0</v>
      </c>
      <c r="H22" s="68">
        <f t="shared" si="2"/>
        <v>0</v>
      </c>
      <c r="I22" s="68">
        <f t="shared" si="3"/>
        <v>261.39999999999998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252.9</v>
      </c>
      <c r="E24" s="82"/>
      <c r="F24" s="67">
        <f t="shared" si="0"/>
        <v>252.9</v>
      </c>
      <c r="G24" s="68">
        <f t="shared" si="1"/>
        <v>0</v>
      </c>
      <c r="H24" s="68">
        <f t="shared" si="2"/>
        <v>0</v>
      </c>
      <c r="I24" s="68">
        <f t="shared" si="3"/>
        <v>252.9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340.4</v>
      </c>
      <c r="E26" s="82"/>
      <c r="F26" s="67">
        <f t="shared" si="0"/>
        <v>340.4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298.7</v>
      </c>
      <c r="E27" s="82"/>
      <c r="F27" s="67">
        <f t="shared" si="0"/>
        <v>298.7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298.7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298.7</v>
      </c>
      <c r="E28" s="82"/>
      <c r="F28" s="67">
        <f t="shared" si="0"/>
        <v>298.7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298.7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319.89999999999998</v>
      </c>
      <c r="E31" s="82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322.60000000000002</v>
      </c>
      <c r="E32" s="82"/>
      <c r="F32" s="67">
        <f t="shared" si="0"/>
        <v>322.60000000000002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322.60000000000002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395.9</v>
      </c>
      <c r="E36" s="82"/>
      <c r="F36" s="67">
        <f t="shared" si="0"/>
        <v>395.9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395.9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367.2</v>
      </c>
      <c r="E37" s="82"/>
      <c r="F37" s="67">
        <f t="shared" si="0"/>
        <v>367.2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367.2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395.3</v>
      </c>
      <c r="E38" s="82"/>
      <c r="F38" s="67">
        <f t="shared" si="0"/>
        <v>395.3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395.3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1087.8</v>
      </c>
      <c r="H76" s="68">
        <f>SUM(H16:H75)</f>
        <v>4</v>
      </c>
      <c r="I76" s="68">
        <f>LARGE(I16:I75,1)+LARGE(I16:I75,2)+LARGE(I16:I75,3)</f>
        <v>514.29999999999995</v>
      </c>
      <c r="J76" s="68">
        <f>SUM(J16:J75)</f>
        <v>5</v>
      </c>
      <c r="K76" s="68">
        <f>LARGE(K16:K75,1)+LARGE(K16:K75,2)+LARGE(K16:K75,3)</f>
        <v>937.8</v>
      </c>
      <c r="L76" s="68">
        <f>SUM(L16:L75)</f>
        <v>5</v>
      </c>
      <c r="M76" s="68">
        <f>LARGE(M16:M75,1)+LARGE(M16:M75,2)+LARGE(M16:M75,3)</f>
        <v>642.5</v>
      </c>
      <c r="N76" s="68">
        <f>SUM(N16:N75)</f>
        <v>5</v>
      </c>
      <c r="O76" s="68">
        <f>LARGE(O16:O75,1)+LARGE(O16:O75,2)+LARGE(O16:O75,3)</f>
        <v>1158.4000000000001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2026-03-21T15:59:15Z</dcterms:modified>
</cp:coreProperties>
</file>